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Z:\13301-SKJESSUP\Website Edits\Curriculum Guide\"/>
    </mc:Choice>
  </mc:AlternateContent>
  <xr:revisionPtr revIDLastSave="0" documentId="13_ncr:201_{AFF2927C-EA85-4FA7-A702-E50B46439081}" xr6:coauthVersionLast="47" xr6:coauthVersionMax="47" xr10:uidLastSave="{00000000-0000-0000-0000-000000000000}"/>
  <bookViews>
    <workbookView xWindow="-20235" yWindow="2085" windowWidth="21600" windowHeight="11235" activeTab="1" xr2:uid="{00000000-000D-0000-FFFF-FFFF00000000}"/>
  </bookViews>
  <sheets>
    <sheet name="Instructions" sheetId="7" r:id="rId1"/>
    <sheet name="Sources - Revised" sheetId="5" r:id="rId2"/>
    <sheet name="Additional Analysis" sheetId="3" state="hidden" r:id="rId3"/>
    <sheet name="Uses - Revised" sheetId="6" r:id="rId4"/>
    <sheet name="NC Promise Rates" sheetId="8" r:id="rId5"/>
    <sheet name="Funding Year Lookup" sheetId="9" r:id="rId6"/>
  </sheets>
  <externalReferences>
    <externalReference r:id="rId7"/>
    <externalReference r:id="rId8"/>
  </externalReferences>
  <definedNames>
    <definedName name="l_budgetcat2">[1]Parameters!$F$46:$F$77</definedName>
    <definedName name="l_comptype">[2]Parameters!$C$34:$C$42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1" i="6" l="1"/>
  <c r="I4" i="6" l="1"/>
  <c r="G17" i="5"/>
  <c r="H17" i="5"/>
  <c r="J27" i="5"/>
  <c r="J26" i="5"/>
  <c r="J25" i="5"/>
  <c r="I25" i="5"/>
  <c r="H25" i="5"/>
  <c r="G25" i="5"/>
  <c r="F25" i="5"/>
  <c r="E25" i="5"/>
  <c r="D25" i="5"/>
  <c r="I24" i="5"/>
  <c r="H24" i="5"/>
  <c r="G24" i="5"/>
  <c r="F24" i="5"/>
  <c r="E24" i="5"/>
  <c r="D24" i="5"/>
  <c r="J24" i="5" s="1"/>
  <c r="J23" i="5"/>
  <c r="I23" i="5"/>
  <c r="H23" i="5"/>
  <c r="G23" i="5"/>
  <c r="F23" i="5"/>
  <c r="E23" i="5"/>
  <c r="D23" i="5"/>
  <c r="I22" i="5"/>
  <c r="H22" i="5"/>
  <c r="G22" i="5"/>
  <c r="F22" i="5"/>
  <c r="E22" i="5"/>
  <c r="D22" i="5"/>
  <c r="I20" i="5"/>
  <c r="H20" i="5"/>
  <c r="G20" i="5"/>
  <c r="F20" i="5"/>
  <c r="E20" i="5"/>
  <c r="D20" i="5"/>
  <c r="J20" i="5" s="1"/>
  <c r="I19" i="5"/>
  <c r="H19" i="5"/>
  <c r="G19" i="5"/>
  <c r="F19" i="5"/>
  <c r="E19" i="5"/>
  <c r="D19" i="5"/>
  <c r="I17" i="5"/>
  <c r="F17" i="5"/>
  <c r="E17" i="5"/>
  <c r="G13" i="5"/>
  <c r="D13" i="5"/>
  <c r="J12" i="5"/>
  <c r="J11" i="5"/>
  <c r="I10" i="5"/>
  <c r="H10" i="5"/>
  <c r="G10" i="5"/>
  <c r="F10" i="5"/>
  <c r="E10" i="5"/>
  <c r="D10" i="5"/>
  <c r="I9" i="5"/>
  <c r="H9" i="5"/>
  <c r="G9" i="5"/>
  <c r="F9" i="5"/>
  <c r="E9" i="5"/>
  <c r="E13" i="5" s="1"/>
  <c r="D9" i="5"/>
  <c r="J9" i="5" s="1"/>
  <c r="I8" i="5"/>
  <c r="H8" i="5"/>
  <c r="H13" i="5" s="1"/>
  <c r="G8" i="5"/>
  <c r="F8" i="5"/>
  <c r="E8" i="5"/>
  <c r="D8" i="5"/>
  <c r="I6" i="5"/>
  <c r="H6" i="5"/>
  <c r="G6" i="5"/>
  <c r="F6" i="5"/>
  <c r="E6" i="5"/>
  <c r="D6" i="5"/>
  <c r="J4" i="5"/>
  <c r="J3" i="5"/>
  <c r="D5" i="8"/>
  <c r="J22" i="5" l="1"/>
  <c r="J19" i="5"/>
  <c r="G28" i="5"/>
  <c r="G30" i="5" s="1"/>
  <c r="F28" i="5"/>
  <c r="I28" i="5"/>
  <c r="J17" i="5"/>
  <c r="J8" i="5"/>
  <c r="J10" i="5"/>
  <c r="D28" i="5"/>
  <c r="F13" i="5"/>
  <c r="E28" i="5"/>
  <c r="E30" i="5" s="1"/>
  <c r="J6" i="5"/>
  <c r="H28" i="5"/>
  <c r="H30" i="5" s="1"/>
  <c r="D30" i="5"/>
  <c r="I13" i="5"/>
  <c r="D23" i="6"/>
  <c r="E23" i="6"/>
  <c r="F23" i="6"/>
  <c r="G23" i="6"/>
  <c r="H23" i="6"/>
  <c r="C23" i="6"/>
  <c r="I20" i="6"/>
  <c r="I21" i="6"/>
  <c r="I22" i="6"/>
  <c r="I10" i="6"/>
  <c r="D11" i="6"/>
  <c r="E11" i="6"/>
  <c r="F11" i="6"/>
  <c r="G11" i="6"/>
  <c r="H11" i="6"/>
  <c r="I19" i="6"/>
  <c r="I16" i="6"/>
  <c r="I17" i="6"/>
  <c r="I15" i="6"/>
  <c r="I14" i="6"/>
  <c r="I9" i="6"/>
  <c r="I6" i="6"/>
  <c r="I7" i="6"/>
  <c r="I5" i="6"/>
  <c r="I30" i="5" l="1"/>
  <c r="F30" i="5"/>
  <c r="J28" i="5"/>
  <c r="G25" i="6"/>
  <c r="F25" i="6"/>
  <c r="D25" i="6"/>
  <c r="C25" i="6"/>
  <c r="J13" i="5"/>
  <c r="J30" i="5" s="1"/>
  <c r="H25" i="6"/>
  <c r="E25" i="6"/>
  <c r="I23" i="6"/>
  <c r="I11" i="6"/>
  <c r="I25" i="6" l="1"/>
  <c r="E2" i="3"/>
  <c r="F17" i="3"/>
  <c r="D20" i="3" l="1"/>
  <c r="D21" i="3" s="1"/>
  <c r="D17" i="3"/>
  <c r="E20" i="3" l="1"/>
  <c r="G17" i="3"/>
  <c r="H17" i="3"/>
  <c r="F20" i="3" l="1"/>
  <c r="F21" i="3" s="1"/>
  <c r="E35" i="3"/>
  <c r="E36" i="3"/>
  <c r="H12" i="3"/>
  <c r="G12" i="3"/>
  <c r="F12" i="3"/>
  <c r="E12" i="3"/>
  <c r="D12" i="3"/>
  <c r="H6" i="3"/>
  <c r="G6" i="3"/>
  <c r="F6" i="3"/>
  <c r="E6" i="3"/>
  <c r="E21" i="3" s="1"/>
  <c r="D6" i="3"/>
  <c r="H3" i="3"/>
  <c r="H11" i="3" s="1"/>
  <c r="G3" i="3"/>
  <c r="G11" i="3" s="1"/>
  <c r="F3" i="3"/>
  <c r="F11" i="3" s="1"/>
  <c r="E3" i="3"/>
  <c r="E11" i="3" s="1"/>
  <c r="D3" i="3"/>
  <c r="D11" i="3" s="1"/>
  <c r="H2" i="3"/>
  <c r="H10" i="3" s="1"/>
  <c r="G2" i="3"/>
  <c r="G10" i="3" s="1"/>
  <c r="F2" i="3"/>
  <c r="F10" i="3" s="1"/>
  <c r="E10" i="3"/>
  <c r="D2" i="3"/>
  <c r="D10" i="3" s="1"/>
  <c r="E13" i="3" l="1"/>
  <c r="H20" i="3"/>
  <c r="H21" i="3" s="1"/>
  <c r="G20" i="3"/>
  <c r="G21" i="3" s="1"/>
  <c r="G22" i="3" s="1"/>
  <c r="G23" i="3" s="1"/>
  <c r="H13" i="3"/>
  <c r="F13" i="3"/>
  <c r="E37" i="3"/>
  <c r="E22" i="3"/>
  <c r="E23" i="3" s="1"/>
  <c r="D13" i="3"/>
  <c r="G13" i="3"/>
  <c r="F22" i="3"/>
  <c r="F23" i="3" s="1"/>
  <c r="G30" i="3" l="1"/>
  <c r="D30" i="3"/>
  <c r="G24" i="3"/>
  <c r="G25" i="3"/>
  <c r="H30" i="3"/>
  <c r="E30" i="3"/>
  <c r="F24" i="3"/>
  <c r="F25" i="3"/>
  <c r="E24" i="3"/>
  <c r="E25" i="3"/>
  <c r="F30" i="3"/>
  <c r="D35" i="3"/>
  <c r="F35" i="3" s="1"/>
  <c r="H22" i="3"/>
  <c r="H23" i="3" s="1"/>
  <c r="D22" i="3"/>
  <c r="D23" i="3" s="1"/>
  <c r="D24" i="3" l="1"/>
  <c r="D25" i="3"/>
  <c r="H24" i="3"/>
  <c r="H25" i="3"/>
  <c r="G26" i="3"/>
  <c r="G28" i="3" s="1"/>
  <c r="G29" i="3" s="1"/>
  <c r="F26" i="3"/>
  <c r="F28" i="3" s="1"/>
  <c r="F29" i="3" s="1"/>
  <c r="E26" i="3"/>
  <c r="E28" i="3" s="1"/>
  <c r="H26" i="3" l="1"/>
  <c r="H28" i="3" s="1"/>
  <c r="H29" i="3" s="1"/>
  <c r="G32" i="3"/>
  <c r="G31" i="3"/>
  <c r="E31" i="3"/>
  <c r="E32" i="3"/>
  <c r="F31" i="3"/>
  <c r="F32" i="3"/>
  <c r="D26" i="3"/>
  <c r="D28" i="3" s="1"/>
  <c r="H31" i="3" l="1"/>
  <c r="D36" i="3"/>
  <c r="F36" i="3" s="1"/>
  <c r="G36" i="3" s="1"/>
  <c r="H32" i="3"/>
  <c r="D37" i="3"/>
  <c r="D31" i="3"/>
  <c r="D32" i="3"/>
  <c r="G35" i="3"/>
  <c r="F37" i="3"/>
</calcChain>
</file>

<file path=xl/sharedStrings.xml><?xml version="1.0" encoding="utf-8"?>
<sst xmlns="http://schemas.openxmlformats.org/spreadsheetml/2006/main" count="185" uniqueCount="141">
  <si>
    <t>1st Year</t>
  </si>
  <si>
    <t>2nd year</t>
  </si>
  <si>
    <t>3rd Year</t>
  </si>
  <si>
    <t>4th Year</t>
  </si>
  <si>
    <t>5th Year</t>
  </si>
  <si>
    <t>TOTALS</t>
  </si>
  <si>
    <t>Special Fees</t>
  </si>
  <si>
    <t>Other Funding (Identify)</t>
  </si>
  <si>
    <t>Tenure/Tenure-Track Faculty</t>
  </si>
  <si>
    <t>Non Tenure-Track Faculty</t>
  </si>
  <si>
    <t>Facility Repair and Renovation</t>
  </si>
  <si>
    <t>Facility New Construction or Expansion</t>
  </si>
  <si>
    <t>M3</t>
  </si>
  <si>
    <t>Other Academic</t>
  </si>
  <si>
    <t>Library</t>
  </si>
  <si>
    <t>Appropriation</t>
  </si>
  <si>
    <t>Regular Tuition (NR)</t>
  </si>
  <si>
    <t xml:space="preserve">Regular Tuition (R) </t>
  </si>
  <si>
    <t>Differential Tuition</t>
  </si>
  <si>
    <t>Total Tuition</t>
  </si>
  <si>
    <t>Total Students</t>
  </si>
  <si>
    <t>Students (Res) (90%)</t>
  </si>
  <si>
    <t>Students (Non Res) (10%)</t>
  </si>
  <si>
    <t>Assumptions</t>
  </si>
  <si>
    <t>Projected Costs</t>
  </si>
  <si>
    <t>From chart</t>
  </si>
  <si>
    <t>(Less Tuition)</t>
  </si>
  <si>
    <t>Year 1</t>
  </si>
  <si>
    <t>Year 2</t>
  </si>
  <si>
    <t>Year 3</t>
  </si>
  <si>
    <t>Year 4</t>
  </si>
  <si>
    <t>Year 5</t>
  </si>
  <si>
    <t>Faculty</t>
  </si>
  <si>
    <t>Model</t>
  </si>
  <si>
    <t>Proposal</t>
  </si>
  <si>
    <t>Variance</t>
  </si>
  <si>
    <t>Total Academic Costs</t>
  </si>
  <si>
    <t>Total Requirements</t>
  </si>
  <si>
    <t>Variance from Model</t>
  </si>
  <si>
    <t>Variance %</t>
  </si>
  <si>
    <t>Non-Faculty</t>
  </si>
  <si>
    <t>Instruction Costs</t>
  </si>
  <si>
    <t>Requirements</t>
  </si>
  <si>
    <t>General Institution</t>
  </si>
  <si>
    <t>Faculty Required</t>
  </si>
  <si>
    <t>Comments</t>
  </si>
  <si>
    <t>Credits (Paid)</t>
  </si>
  <si>
    <t>SCH (Paid)</t>
  </si>
  <si>
    <t>Credits (Total)</t>
  </si>
  <si>
    <t>SCH (Total)</t>
  </si>
  <si>
    <t>Salary Rate (UNCA)</t>
  </si>
  <si>
    <t>Salary Rate (UNC-CH)</t>
  </si>
  <si>
    <t>Salary Rate (Avg)</t>
  </si>
  <si>
    <t>Total Current Sources</t>
  </si>
  <si>
    <t>Total New Sources</t>
  </si>
  <si>
    <t>Total Current Uses</t>
  </si>
  <si>
    <t>Total New Uses</t>
  </si>
  <si>
    <t>Other (Identify)</t>
  </si>
  <si>
    <t>Instructions</t>
  </si>
  <si>
    <r>
      <rPr>
        <b/>
        <sz val="11"/>
        <color theme="1"/>
        <rFont val="Calibri"/>
        <family val="2"/>
        <scheme val="minor"/>
      </rPr>
      <t>Sources</t>
    </r>
    <r>
      <rPr>
        <sz val="11"/>
        <color theme="1"/>
        <rFont val="Calibri"/>
        <family val="2"/>
        <scheme val="minor"/>
      </rPr>
      <t xml:space="preserve"> should include all associated revenues received by the university, regardless of whether they are allocated to the program. </t>
    </r>
  </si>
  <si>
    <r>
      <rPr>
        <b/>
        <sz val="11"/>
        <color theme="1"/>
        <rFont val="Calibri"/>
        <family val="2"/>
        <scheme val="minor"/>
      </rPr>
      <t>Total program sources and uses</t>
    </r>
    <r>
      <rPr>
        <sz val="11"/>
        <color theme="1"/>
        <rFont val="Calibri"/>
        <family val="2"/>
        <scheme val="minor"/>
      </rPr>
      <t xml:space="preserve"> (calculated) should show the total cost of the proposed program and the total revenues that would be used to fund the program. Sources are not required to equal uses, but any significant gap should be explained.</t>
    </r>
  </si>
  <si>
    <t>Year 0 
(Start Up)</t>
  </si>
  <si>
    <t>External Funding (In-Hand Only)</t>
  </si>
  <si>
    <t>Current Program Uses (if applicable)</t>
  </si>
  <si>
    <t>Current Program Sources (if applicable)</t>
  </si>
  <si>
    <t>Proposed New Program Sources</t>
  </si>
  <si>
    <t>Total Proposed Program Sources</t>
  </si>
  <si>
    <t>Proposed New Program Uses</t>
  </si>
  <si>
    <t>Total Proposed Program Uses</t>
  </si>
  <si>
    <t>Enrollment Funding Appropriation</t>
  </si>
  <si>
    <t>Rate</t>
  </si>
  <si>
    <r>
      <rPr>
        <b/>
        <sz val="11"/>
        <color theme="1"/>
        <rFont val="Calibri"/>
        <family val="2"/>
        <scheme val="minor"/>
      </rPr>
      <t>Uses</t>
    </r>
    <r>
      <rPr>
        <sz val="11"/>
        <color theme="1"/>
        <rFont val="Calibri"/>
        <family val="2"/>
        <scheme val="minor"/>
      </rPr>
      <t xml:space="preserve"> should include a best estimate of all expenses incurred by the university related to the program, even if it is not charged to the program. Personnel costs should include all salaries and benefit expenses. Start-up costs (year 0) should include all costs incurred prior to the first year of student enrollments</t>
    </r>
  </si>
  <si>
    <t>Add any additional sources or uses as additional lines in the chart and confirm that they are correctly adding to the subtotals.</t>
  </si>
  <si>
    <t>Tuition Differential (Annual Rate)</t>
  </si>
  <si>
    <t>Resident Enrollment (FTE)</t>
  </si>
  <si>
    <t>Nonresident Enrollment (FTE)</t>
  </si>
  <si>
    <t>Regular Resident Tuition (Annual Rate)</t>
  </si>
  <si>
    <t>Regular Nonresident Tuition (Annual Rate)</t>
  </si>
  <si>
    <t>Incremental Resident SCH</t>
  </si>
  <si>
    <r>
      <rPr>
        <b/>
        <sz val="11"/>
        <color theme="1"/>
        <rFont val="Calibri"/>
        <family val="2"/>
        <scheme val="minor"/>
      </rPr>
      <t>Enrollment funding appropriation</t>
    </r>
    <r>
      <rPr>
        <sz val="11"/>
        <color theme="1"/>
        <rFont val="Calibri"/>
        <family val="2"/>
        <scheme val="minor"/>
      </rPr>
      <t xml:space="preserve"> is automatically calculated based on the projected </t>
    </r>
    <r>
      <rPr>
        <u/>
        <sz val="11"/>
        <color theme="1"/>
        <rFont val="Calibri"/>
        <family val="2"/>
        <scheme val="minor"/>
      </rPr>
      <t>resident</t>
    </r>
    <r>
      <rPr>
        <sz val="11"/>
        <color theme="1"/>
        <rFont val="Calibri"/>
        <family val="2"/>
        <scheme val="minor"/>
      </rPr>
      <t xml:space="preserve"> student credit hours (SCH) and the enrollment funding rate. The worksheet assumes a fall start and an SCH funding basis. Manual adjustments may be necessary if this is not the case. Do not include </t>
    </r>
    <r>
      <rPr>
        <u/>
        <sz val="11"/>
        <color theme="1"/>
        <rFont val="Calibri"/>
        <family val="2"/>
        <scheme val="minor"/>
      </rPr>
      <t>nonresident</t>
    </r>
    <r>
      <rPr>
        <sz val="11"/>
        <color theme="1"/>
        <rFont val="Calibri"/>
        <family val="2"/>
        <scheme val="minor"/>
      </rPr>
      <t xml:space="preserve"> credit hours in this calculation.</t>
    </r>
  </si>
  <si>
    <t>NC Promise Appropriation (Nonresident)</t>
  </si>
  <si>
    <t>NC Promise Appropriation (Resident)</t>
  </si>
  <si>
    <t>Institution</t>
  </si>
  <si>
    <t>Residency</t>
  </si>
  <si>
    <t>ECSU</t>
  </si>
  <si>
    <t>Resident</t>
  </si>
  <si>
    <t>Nonresident</t>
  </si>
  <si>
    <t>UNCP</t>
  </si>
  <si>
    <t>WCU</t>
  </si>
  <si>
    <t>FSU</t>
  </si>
  <si>
    <t>Appropriation Rate</t>
  </si>
  <si>
    <t>AY</t>
  </si>
  <si>
    <t>Funding Year</t>
  </si>
  <si>
    <t>Fall 2024</t>
  </si>
  <si>
    <t>Spring 2025</t>
  </si>
  <si>
    <t>Fall 2025</t>
  </si>
  <si>
    <t>Spring 2026</t>
  </si>
  <si>
    <t>Fall 2026</t>
  </si>
  <si>
    <t>Spring 2027</t>
  </si>
  <si>
    <t>Fall 2027</t>
  </si>
  <si>
    <t>AY24-25</t>
  </si>
  <si>
    <t>AY25-26</t>
  </si>
  <si>
    <t>AY26-27</t>
  </si>
  <si>
    <t>AY27-28</t>
  </si>
  <si>
    <t>FY26</t>
  </si>
  <si>
    <t>FY27</t>
  </si>
  <si>
    <t>FY28</t>
  </si>
  <si>
    <t>FY29</t>
  </si>
  <si>
    <t>Non-Faculty Positions</t>
  </si>
  <si>
    <t>1. Confirm that the tuition rates used in the sources tab are the approved rates for your institution.</t>
  </si>
  <si>
    <t xml:space="preserve">3. Confirm that the enrollment figures used in the sources tab match the narrative listed elsewhere in the Request to Establish. </t>
  </si>
  <si>
    <t>4. If the program indicated that that it would not request a special tuition or fee rate, then please do not include a special rate in the budget.</t>
  </si>
  <si>
    <t>5. If there an extremely large difference between total revenues and total expenses, please ensure that this is explained in the budget narrative or the comments. Please ensure that this disconnect is not due to the exclusion of significant revenues or expenses.</t>
  </si>
  <si>
    <t>Avoid Common Errors</t>
  </si>
  <si>
    <t>2. Confirm that the enrollment funding appropriation rate matches the approved rate for the discipline and Carnegie class. If you are using a different rate, please explain why (e.g. using an average rate for programs that include coursework in multiple disciplines).</t>
  </si>
  <si>
    <t>Chief Financial Officer</t>
  </si>
  <si>
    <t>Name</t>
  </si>
  <si>
    <t>Date</t>
  </si>
  <si>
    <t xml:space="preserve">Signature </t>
  </si>
  <si>
    <t>The System requires a rough approximation of variable overhead costs. Overhead costs vary significantly by university and unit. Allocating across the categories or using an “Other” line is acceptable. This is an estimate and need not be exact.</t>
  </si>
  <si>
    <t xml:space="preserve">The “Current” section only applies if the academic program action would result in a significant impact to an existing program (i.e., when a program is being restructured). </t>
  </si>
  <si>
    <t>6. Mandatory fees for distance education students only include the Educational &amp; Technology, Campus Security, and ASG fees.</t>
  </si>
  <si>
    <t>7. Visit https://www.northcarolina.edu/offices-and-services/finance-and-administration/tuition-and-fees/ to view tuition and fees.</t>
  </si>
  <si>
    <r>
      <rPr>
        <b/>
        <sz val="11"/>
        <color theme="1"/>
        <rFont val="Calibri"/>
        <family val="2"/>
        <scheme val="minor"/>
      </rPr>
      <t>Regular Tuition</t>
    </r>
    <r>
      <rPr>
        <sz val="11"/>
        <color theme="1"/>
        <rFont val="Calibri"/>
        <family val="2"/>
        <scheme val="minor"/>
      </rPr>
      <t xml:space="preserve"> and </t>
    </r>
    <r>
      <rPr>
        <b/>
        <sz val="11"/>
        <color theme="1"/>
        <rFont val="Calibri"/>
        <family val="2"/>
        <scheme val="minor"/>
      </rPr>
      <t>Differential Tuition</t>
    </r>
    <r>
      <rPr>
        <sz val="11"/>
        <color theme="1"/>
        <rFont val="Calibri"/>
        <family val="2"/>
        <scheme val="minor"/>
      </rPr>
      <t xml:space="preserve"> are automatically calculated based on the projected student enrollment on an FTE basis and the corresponding tuition rates.</t>
    </r>
    <r>
      <rPr>
        <sz val="11"/>
        <color theme="1"/>
        <rFont val="Calibri"/>
        <family val="2"/>
        <scheme val="minor"/>
      </rPr>
      <t xml:space="preserve"> Differential tuition refers to the difference between the program-specific tuition rate and the university's regular tuition rate.</t>
    </r>
  </si>
  <si>
    <t>State Appropriations (Excluding NC Promise)</t>
  </si>
  <si>
    <t>State Appropriations (NC Promise Buydown)</t>
  </si>
  <si>
    <t>Services, Supplies, Materials, &amp; Equip.</t>
  </si>
  <si>
    <t>Scholarships &amp; Fellowships</t>
  </si>
  <si>
    <t>Graduate Student Positions</t>
  </si>
  <si>
    <t>Spring 2028</t>
  </si>
  <si>
    <t>Fall 2028</t>
  </si>
  <si>
    <t>Spring 2029</t>
  </si>
  <si>
    <t>Fall 2029</t>
  </si>
  <si>
    <t>FY30</t>
  </si>
  <si>
    <t>FY31</t>
  </si>
  <si>
    <t>AY28-29</t>
  </si>
  <si>
    <t>AY29-30</t>
  </si>
  <si>
    <r>
      <t xml:space="preserve">Fill out the </t>
    </r>
    <r>
      <rPr>
        <b/>
        <sz val="11"/>
        <color rgb="FF0F4876"/>
        <rFont val="Calibri"/>
        <family val="2"/>
        <scheme val="minor"/>
      </rPr>
      <t>Sources</t>
    </r>
    <r>
      <rPr>
        <sz val="11"/>
        <color theme="1"/>
        <rFont val="Calibri"/>
        <family val="2"/>
        <scheme val="minor"/>
      </rPr>
      <t xml:space="preserve"> and </t>
    </r>
    <r>
      <rPr>
        <b/>
        <sz val="11"/>
        <color rgb="FFBC1F52"/>
        <rFont val="Calibri"/>
        <family val="2"/>
        <scheme val="minor"/>
      </rPr>
      <t>Uses</t>
    </r>
    <r>
      <rPr>
        <sz val="11"/>
        <color theme="1"/>
        <rFont val="Calibri"/>
        <family val="2"/>
        <scheme val="minor"/>
      </rPr>
      <t xml:space="preserve"> tables using estimates that are as accurate as possible and reflect the information provided throughout the proposal.</t>
    </r>
  </si>
  <si>
    <r>
      <rPr>
        <b/>
        <sz val="11"/>
        <color theme="1"/>
        <rFont val="Calibri"/>
        <family val="2"/>
        <scheme val="minor"/>
      </rPr>
      <t>NC Promise Appropriation</t>
    </r>
    <r>
      <rPr>
        <sz val="11"/>
        <color theme="1"/>
        <rFont val="Calibri"/>
        <family val="2"/>
        <scheme val="minor"/>
      </rPr>
      <t xml:space="preserve"> applies to </t>
    </r>
    <r>
      <rPr>
        <u/>
        <sz val="11"/>
        <color theme="1"/>
        <rFont val="Calibri"/>
        <family val="2"/>
        <scheme val="minor"/>
      </rPr>
      <t>undergraduate</t>
    </r>
    <r>
      <rPr>
        <sz val="11"/>
        <color theme="1"/>
        <rFont val="Calibri"/>
        <family val="2"/>
        <scheme val="minor"/>
      </rPr>
      <t xml:space="preserve"> programs at Elizabeth City State University, Fayetteville State University, University of North Carolina at Pembroke, and Western Carolina University. The rates used can be found in the NC Promise Rates tab.</t>
    </r>
  </si>
  <si>
    <r>
      <rPr>
        <b/>
        <sz val="11"/>
        <color theme="1"/>
        <rFont val="Calibri"/>
        <family val="2"/>
        <scheme val="minor"/>
      </rPr>
      <t>New program</t>
    </r>
    <r>
      <rPr>
        <b/>
        <sz val="11"/>
        <rFont val="Calibri"/>
        <family val="2"/>
        <scheme val="minor"/>
      </rPr>
      <t xml:space="preserve"> sources</t>
    </r>
    <r>
      <rPr>
        <b/>
        <sz val="11"/>
        <color theme="1"/>
        <rFont val="Calibri"/>
        <family val="2"/>
        <scheme val="minor"/>
      </rPr>
      <t xml:space="preserve"> and </t>
    </r>
    <r>
      <rPr>
        <b/>
        <sz val="11"/>
        <rFont val="Calibri"/>
        <family val="2"/>
        <scheme val="minor"/>
      </rPr>
      <t>uses</t>
    </r>
    <r>
      <rPr>
        <sz val="11"/>
        <color theme="1"/>
        <rFont val="Calibri"/>
        <family val="2"/>
        <scheme val="minor"/>
      </rPr>
      <t xml:space="preserve"> include any incremental revenues or expenses associated with the proposed new program. Existing financial commitments should not be repeated in this section.</t>
    </r>
  </si>
  <si>
    <r>
      <rPr>
        <b/>
        <sz val="11"/>
        <color theme="1"/>
        <rFont val="Calibri"/>
        <family val="2"/>
        <scheme val="minor"/>
      </rPr>
      <t>Current progra</t>
    </r>
    <r>
      <rPr>
        <b/>
        <sz val="11"/>
        <rFont val="Calibri"/>
        <family val="2"/>
        <scheme val="minor"/>
      </rPr>
      <t xml:space="preserve">m sources </t>
    </r>
    <r>
      <rPr>
        <b/>
        <sz val="11"/>
        <color theme="1"/>
        <rFont val="Calibri"/>
        <family val="2"/>
        <scheme val="minor"/>
      </rPr>
      <t>and</t>
    </r>
    <r>
      <rPr>
        <b/>
        <sz val="11"/>
        <rFont val="Calibri"/>
        <family val="2"/>
        <scheme val="minor"/>
      </rPr>
      <t xml:space="preserve"> uses</t>
    </r>
    <r>
      <rPr>
        <sz val="11"/>
        <rFont val="Calibri"/>
        <family val="2"/>
        <scheme val="minor"/>
      </rPr>
      <t xml:space="preserve"> </t>
    </r>
    <r>
      <rPr>
        <sz val="11"/>
        <color theme="1"/>
        <rFont val="Calibri"/>
        <family val="2"/>
        <scheme val="minor"/>
      </rPr>
      <t>include the revenues and expenses associated with any program that is being incorporated or reassigned to the new proposed program. It should include any existing financial commitments that would be taken on by the new program. The current sources should include all sources associated with existing students, including appropriation, tuition, fees, and other sources, and all expenses associated with those students, including existing faculty costs.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</si>
</sst>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 #,##0.0_);_(* \(#,##0.0\);_(* &quot;-&quot;??_);_(@_)"/>
    <numFmt numFmtId="166" formatCode="_(&quot;$&quot;* #,##0_);_(&quot;$&quot;* \(#,##0\);_(&quot;$&quot;* &quot;-&quot;??_);_(@_)"/>
  </numFmts>
  <fonts count="35"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2"/>
      <color rgb="FF000000"/>
      <name val="Calibri"/>
      <family val="2"/>
    </font>
    <font>
      <sz val="12"/>
      <color rgb="FFFF0000"/>
      <name val="Calibri"/>
      <family val="2"/>
      <scheme val="minor"/>
    </font>
    <font>
      <sz val="11"/>
      <color theme="1"/>
      <name val="Arial"/>
      <family val="2"/>
    </font>
    <font>
      <i/>
      <sz val="12"/>
      <color theme="1"/>
      <name val="Calibri"/>
      <family val="2"/>
      <scheme val="minor"/>
    </font>
    <font>
      <b/>
      <sz val="11"/>
      <color theme="1"/>
      <name val="Calibri"/>
      <family val="2"/>
      <scheme val="minor"/>
    </font>
    <font>
      <i/>
      <sz val="9"/>
      <color theme="1"/>
      <name val="Calibri"/>
      <family val="2"/>
      <scheme val="minor"/>
    </font>
    <font>
      <i/>
      <sz val="10"/>
      <color theme="1"/>
      <name val="Calibri"/>
      <family val="2"/>
      <scheme val="minor"/>
    </font>
    <font>
      <sz val="10"/>
      <color theme="1"/>
      <name val="Calibri"/>
      <family val="2"/>
      <scheme val="minor"/>
    </font>
    <font>
      <b/>
      <u/>
      <sz val="10"/>
      <color theme="1"/>
      <name val="Calibri"/>
      <family val="2"/>
      <scheme val="minor"/>
    </font>
    <font>
      <b/>
      <sz val="10"/>
      <color theme="1"/>
      <name val="Calibri"/>
      <family val="2"/>
      <scheme val="minor"/>
    </font>
    <font>
      <u/>
      <sz val="11"/>
      <color theme="1"/>
      <name val="Calibri"/>
      <family val="2"/>
      <scheme val="minor"/>
    </font>
    <font>
      <b/>
      <sz val="11"/>
      <color rgb="FF000000"/>
      <name val="Calibri"/>
      <family val="2"/>
      <scheme val="minor"/>
    </font>
    <font>
      <sz val="14"/>
      <color theme="1"/>
      <name val="Calibri"/>
      <family val="2"/>
      <scheme val="minor"/>
    </font>
    <font>
      <sz val="14"/>
      <color rgb="FF000000"/>
      <name val="Calibri"/>
      <family val="2"/>
      <scheme val="minor"/>
    </font>
    <font>
      <i/>
      <sz val="9"/>
      <color rgb="FF000000"/>
      <name val="Calibri"/>
      <family val="2"/>
    </font>
    <font>
      <b/>
      <u/>
      <sz val="10"/>
      <color rgb="FF000000"/>
      <name val="Calibri"/>
      <family val="2"/>
    </font>
    <font>
      <sz val="10"/>
      <color rgb="FF000000"/>
      <name val="Calibri"/>
      <family val="2"/>
    </font>
    <font>
      <b/>
      <sz val="10"/>
      <color rgb="FF000000"/>
      <name val="Calibri"/>
      <family val="2"/>
    </font>
    <font>
      <sz val="11"/>
      <name val="Calibri"/>
      <family val="2"/>
      <scheme val="minor"/>
    </font>
    <font>
      <b/>
      <sz val="11"/>
      <color rgb="FF0F4876"/>
      <name val="Calibri"/>
      <family val="2"/>
      <scheme val="minor"/>
    </font>
    <font>
      <b/>
      <sz val="11"/>
      <color rgb="FFBC1F52"/>
      <name val="Calibri"/>
      <family val="2"/>
      <scheme val="minor"/>
    </font>
    <font>
      <b/>
      <u/>
      <sz val="16"/>
      <name val="Calibri"/>
      <family val="2"/>
      <scheme val="minor"/>
    </font>
    <font>
      <b/>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DBE2E9"/>
        <bgColor indexed="64"/>
      </patternFill>
    </fill>
    <fill>
      <patternFill patternType="solid">
        <fgColor rgb="FFFEC524"/>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rgb="FFBC1F52"/>
      </left>
      <right/>
      <top style="medium">
        <color rgb="FFBC1F52"/>
      </top>
      <bottom/>
      <diagonal/>
    </border>
    <border>
      <left style="medium">
        <color rgb="FFBC1F52"/>
      </left>
      <right/>
      <top/>
      <bottom/>
      <diagonal/>
    </border>
    <border>
      <left/>
      <right style="medium">
        <color rgb="FFBC1F52"/>
      </right>
      <top/>
      <bottom/>
      <diagonal/>
    </border>
    <border>
      <left/>
      <right style="medium">
        <color rgb="FFBC1F52"/>
      </right>
      <top/>
      <bottom style="thin">
        <color indexed="64"/>
      </bottom>
      <diagonal/>
    </border>
    <border>
      <left style="medium">
        <color rgb="FFBC1F52"/>
      </left>
      <right/>
      <top/>
      <bottom style="medium">
        <color rgb="FFBC1F52"/>
      </bottom>
      <diagonal/>
    </border>
    <border>
      <left/>
      <right/>
      <top/>
      <bottom style="medium">
        <color rgb="FFBC1F52"/>
      </bottom>
      <diagonal/>
    </border>
    <border>
      <left/>
      <right style="medium">
        <color rgb="FFBC1F52"/>
      </right>
      <top/>
      <bottom style="medium">
        <color rgb="FFBC1F52"/>
      </bottom>
      <diagonal/>
    </border>
    <border>
      <left style="medium">
        <color rgb="FF0F4876"/>
      </left>
      <right/>
      <top style="medium">
        <color rgb="FF0F4876"/>
      </top>
      <bottom/>
      <diagonal/>
    </border>
    <border>
      <left/>
      <right/>
      <top style="medium">
        <color rgb="FF0F4876"/>
      </top>
      <bottom style="thin">
        <color indexed="64"/>
      </bottom>
      <diagonal/>
    </border>
    <border>
      <left/>
      <right style="medium">
        <color rgb="FF0F4876"/>
      </right>
      <top style="medium">
        <color rgb="FF0F4876"/>
      </top>
      <bottom style="thin">
        <color indexed="64"/>
      </bottom>
      <diagonal/>
    </border>
    <border>
      <left style="medium">
        <color rgb="FF0F4876"/>
      </left>
      <right/>
      <top/>
      <bottom/>
      <diagonal/>
    </border>
    <border>
      <left/>
      <right style="medium">
        <color rgb="FF0F4876"/>
      </right>
      <top/>
      <bottom/>
      <diagonal/>
    </border>
    <border>
      <left/>
      <right style="medium">
        <color rgb="FF0F4876"/>
      </right>
      <top/>
      <bottom style="thin">
        <color indexed="64"/>
      </bottom>
      <diagonal/>
    </border>
    <border>
      <left style="medium">
        <color rgb="FF0F4876"/>
      </left>
      <right/>
      <top/>
      <bottom style="medium">
        <color rgb="FF0F4876"/>
      </bottom>
      <diagonal/>
    </border>
    <border>
      <left/>
      <right/>
      <top/>
      <bottom style="medium">
        <color rgb="FF0F4876"/>
      </bottom>
      <diagonal/>
    </border>
    <border>
      <left/>
      <right style="medium">
        <color rgb="FF0F4876"/>
      </right>
      <top/>
      <bottom style="medium">
        <color rgb="FF0F4876"/>
      </bottom>
      <diagonal/>
    </border>
    <border>
      <left/>
      <right/>
      <top style="medium">
        <color rgb="FFBC1F52"/>
      </top>
      <bottom/>
      <diagonal/>
    </border>
    <border>
      <left/>
      <right style="medium">
        <color rgb="FFBC1F52"/>
      </right>
      <top style="medium">
        <color rgb="FFBC1F52"/>
      </top>
      <bottom/>
      <diagonal/>
    </border>
  </borders>
  <cellStyleXfs count="5">
    <xf numFmtId="0" fontId="0" fillId="0" borderId="0"/>
    <xf numFmtId="43" fontId="12" fillId="0" borderId="0" applyFont="0" applyFill="0" applyBorder="0" applyAlignment="0" applyProtection="0"/>
    <xf numFmtId="0" fontId="10" fillId="0" borderId="0"/>
    <xf numFmtId="44" fontId="14" fillId="0" borderId="0" applyFont="0" applyFill="0" applyBorder="0" applyAlignment="0" applyProtection="0"/>
    <xf numFmtId="9" fontId="14" fillId="0" borderId="0" applyFont="0" applyFill="0" applyBorder="0" applyAlignment="0" applyProtection="0"/>
  </cellStyleXfs>
  <cellXfs count="129">
    <xf numFmtId="0" fontId="0" fillId="0" borderId="0" xfId="0"/>
    <xf numFmtId="0" fontId="11" fillId="0" borderId="0" xfId="2" applyFont="1"/>
    <xf numFmtId="164" fontId="10" fillId="0" borderId="0" xfId="1" applyNumberFormat="1" applyFont="1" applyBorder="1"/>
    <xf numFmtId="164" fontId="10" fillId="0" borderId="0" xfId="1" applyNumberFormat="1" applyFont="1"/>
    <xf numFmtId="9" fontId="10" fillId="0" borderId="0" xfId="4" applyFont="1"/>
    <xf numFmtId="164" fontId="10" fillId="0" borderId="6" xfId="1" applyNumberFormat="1" applyFont="1" applyBorder="1"/>
    <xf numFmtId="0" fontId="10" fillId="0" borderId="0" xfId="2"/>
    <xf numFmtId="9" fontId="10" fillId="0" borderId="0" xfId="2" applyNumberFormat="1"/>
    <xf numFmtId="0" fontId="10" fillId="0" borderId="6" xfId="2" applyBorder="1"/>
    <xf numFmtId="164" fontId="10" fillId="0" borderId="0" xfId="2" applyNumberFormat="1"/>
    <xf numFmtId="8" fontId="10" fillId="0" borderId="0" xfId="2" applyNumberFormat="1"/>
    <xf numFmtId="10" fontId="10" fillId="0" borderId="0" xfId="2" applyNumberFormat="1"/>
    <xf numFmtId="0" fontId="10" fillId="0" borderId="0" xfId="0" applyFont="1"/>
    <xf numFmtId="42" fontId="10" fillId="0" borderId="0" xfId="0" applyNumberFormat="1" applyFont="1"/>
    <xf numFmtId="164" fontId="11" fillId="0" borderId="0" xfId="2" applyNumberFormat="1" applyFont="1"/>
    <xf numFmtId="8" fontId="10" fillId="0" borderId="6" xfId="2" applyNumberFormat="1" applyBorder="1"/>
    <xf numFmtId="164" fontId="10" fillId="0" borderId="6" xfId="2" applyNumberFormat="1" applyBorder="1"/>
    <xf numFmtId="10" fontId="10" fillId="0" borderId="6" xfId="2" applyNumberFormat="1" applyBorder="1"/>
    <xf numFmtId="166" fontId="11" fillId="0" borderId="0" xfId="3" applyNumberFormat="1" applyFont="1"/>
    <xf numFmtId="0" fontId="11" fillId="0" borderId="0" xfId="0" applyFont="1"/>
    <xf numFmtId="42" fontId="11" fillId="0" borderId="0" xfId="0" applyNumberFormat="1" applyFont="1"/>
    <xf numFmtId="0" fontId="10" fillId="0" borderId="6" xfId="0" applyFont="1" applyBorder="1"/>
    <xf numFmtId="0" fontId="11" fillId="0" borderId="6" xfId="0" applyFont="1" applyBorder="1"/>
    <xf numFmtId="0" fontId="11" fillId="0" borderId="6" xfId="0" applyFont="1" applyBorder="1" applyAlignment="1">
      <alignment horizontal="center"/>
    </xf>
    <xf numFmtId="164" fontId="10" fillId="0" borderId="0" xfId="0" applyNumberFormat="1" applyFont="1"/>
    <xf numFmtId="164" fontId="10" fillId="0" borderId="6" xfId="0" applyNumberFormat="1" applyFont="1" applyBorder="1"/>
    <xf numFmtId="42" fontId="10" fillId="0" borderId="6" xfId="0" applyNumberFormat="1" applyFont="1" applyBorder="1"/>
    <xf numFmtId="9" fontId="11" fillId="0" borderId="6" xfId="4" applyFont="1" applyBorder="1" applyAlignment="1">
      <alignment horizontal="center"/>
    </xf>
    <xf numFmtId="0" fontId="10" fillId="0" borderId="0" xfId="2" applyAlignment="1">
      <alignment horizontal="left" indent="1"/>
    </xf>
    <xf numFmtId="0" fontId="10" fillId="0" borderId="6" xfId="2" applyBorder="1" applyAlignment="1">
      <alignment horizontal="left" indent="1"/>
    </xf>
    <xf numFmtId="164" fontId="11" fillId="0" borderId="0" xfId="1" applyNumberFormat="1" applyFont="1"/>
    <xf numFmtId="165" fontId="10" fillId="0" borderId="0" xfId="2" applyNumberFormat="1" applyAlignment="1">
      <alignment horizontal="left" indent="1"/>
    </xf>
    <xf numFmtId="166" fontId="11" fillId="3" borderId="0" xfId="3" applyNumberFormat="1" applyFont="1" applyFill="1"/>
    <xf numFmtId="166" fontId="13" fillId="0" borderId="0" xfId="0" applyNumberFormat="1" applyFont="1"/>
    <xf numFmtId="9" fontId="10" fillId="0" borderId="0" xfId="0" applyNumberFormat="1" applyFont="1"/>
    <xf numFmtId="43" fontId="10" fillId="0" borderId="6" xfId="1" applyFont="1" applyBorder="1"/>
    <xf numFmtId="0" fontId="15" fillId="4" borderId="0" xfId="2" applyFont="1" applyFill="1" applyAlignment="1">
      <alignment horizontal="left" indent="1"/>
    </xf>
    <xf numFmtId="0" fontId="15" fillId="4" borderId="0" xfId="2" applyFont="1" applyFill="1"/>
    <xf numFmtId="164" fontId="15" fillId="4" borderId="0" xfId="2" applyNumberFormat="1" applyFont="1" applyFill="1" applyAlignment="1">
      <alignment horizontal="left" indent="1"/>
    </xf>
    <xf numFmtId="0" fontId="9" fillId="0" borderId="0" xfId="0" applyFont="1"/>
    <xf numFmtId="0" fontId="17" fillId="0" borderId="0" xfId="0" applyFont="1"/>
    <xf numFmtId="0" fontId="19" fillId="0" borderId="0" xfId="0" applyFont="1"/>
    <xf numFmtId="0" fontId="20" fillId="0" borderId="0" xfId="0" applyFont="1"/>
    <xf numFmtId="0" fontId="19" fillId="0" borderId="6" xfId="2" applyFont="1" applyBorder="1" applyAlignment="1">
      <alignment horizontal="left" indent="1"/>
    </xf>
    <xf numFmtId="0" fontId="9" fillId="0" borderId="0" xfId="0" applyFont="1" applyAlignment="1">
      <alignment wrapText="1"/>
    </xf>
    <xf numFmtId="166" fontId="19" fillId="0" borderId="0" xfId="3" applyNumberFormat="1" applyFont="1" applyBorder="1"/>
    <xf numFmtId="164" fontId="19" fillId="0" borderId="0" xfId="1" applyNumberFormat="1" applyFont="1" applyBorder="1"/>
    <xf numFmtId="166" fontId="19" fillId="0" borderId="4" xfId="3" applyNumberFormat="1" applyFont="1" applyFill="1" applyBorder="1" applyAlignment="1">
      <alignment horizontal="left" indent="1"/>
    </xf>
    <xf numFmtId="166" fontId="19" fillId="2" borderId="0" xfId="3" applyNumberFormat="1" applyFont="1" applyFill="1" applyBorder="1"/>
    <xf numFmtId="164" fontId="19" fillId="0" borderId="6" xfId="1" applyNumberFormat="1" applyFont="1" applyBorder="1"/>
    <xf numFmtId="164" fontId="19" fillId="0" borderId="0" xfId="1" applyNumberFormat="1" applyFont="1"/>
    <xf numFmtId="0" fontId="8" fillId="0" borderId="0" xfId="0" applyFont="1" applyAlignment="1">
      <alignment wrapText="1"/>
    </xf>
    <xf numFmtId="0" fontId="7" fillId="0" borderId="0" xfId="0" applyFont="1"/>
    <xf numFmtId="0" fontId="7" fillId="0" borderId="0" xfId="0" applyFont="1" applyAlignment="1">
      <alignment vertical="center" wrapText="1"/>
    </xf>
    <xf numFmtId="166" fontId="7" fillId="0" borderId="8" xfId="3" applyNumberFormat="1" applyFont="1" applyBorder="1" applyAlignment="1">
      <alignment vertical="center" wrapText="1"/>
    </xf>
    <xf numFmtId="0" fontId="7" fillId="0" borderId="10" xfId="0" applyFont="1" applyBorder="1" applyAlignment="1">
      <alignment vertical="center" wrapText="1"/>
    </xf>
    <xf numFmtId="166" fontId="7" fillId="0" borderId="11" xfId="3" applyNumberFormat="1" applyFont="1" applyBorder="1" applyAlignment="1">
      <alignment vertical="center" wrapText="1"/>
    </xf>
    <xf numFmtId="0" fontId="7" fillId="0" borderId="13" xfId="0" applyFont="1" applyBorder="1" applyAlignment="1">
      <alignment vertical="center" wrapText="1"/>
    </xf>
    <xf numFmtId="166" fontId="7" fillId="0" borderId="14" xfId="3" applyNumberFormat="1" applyFont="1" applyBorder="1" applyAlignment="1">
      <alignment vertical="center" wrapText="1"/>
    </xf>
    <xf numFmtId="0" fontId="7" fillId="0" borderId="6" xfId="0" applyFont="1" applyBorder="1" applyAlignment="1">
      <alignment vertical="center" wrapText="1"/>
    </xf>
    <xf numFmtId="166" fontId="7" fillId="0" borderId="9" xfId="3" applyNumberFormat="1" applyFont="1" applyBorder="1" applyAlignment="1">
      <alignment vertical="center" wrapText="1"/>
    </xf>
    <xf numFmtId="0" fontId="20" fillId="0" borderId="6" xfId="0" applyFont="1" applyBorder="1"/>
    <xf numFmtId="166" fontId="19" fillId="0" borderId="6" xfId="3" applyNumberFormat="1" applyFont="1" applyBorder="1"/>
    <xf numFmtId="0" fontId="21" fillId="0" borderId="6" xfId="0" applyFont="1" applyBorder="1"/>
    <xf numFmtId="166" fontId="19" fillId="0" borderId="6" xfId="0" applyNumberFormat="1" applyFont="1" applyBorder="1"/>
    <xf numFmtId="0" fontId="21" fillId="0" borderId="6" xfId="2" applyFont="1" applyBorder="1" applyAlignment="1">
      <alignment horizontal="left"/>
    </xf>
    <xf numFmtId="0" fontId="19" fillId="0" borderId="6" xfId="0" applyFont="1" applyBorder="1"/>
    <xf numFmtId="0" fontId="19" fillId="2" borderId="6" xfId="2" applyFont="1" applyFill="1" applyBorder="1" applyAlignment="1">
      <alignment horizontal="left" indent="1"/>
    </xf>
    <xf numFmtId="0" fontId="16" fillId="0" borderId="0" xfId="0" applyFont="1"/>
    <xf numFmtId="0" fontId="26" fillId="0" borderId="0" xfId="0" applyFont="1"/>
    <xf numFmtId="0" fontId="27" fillId="0" borderId="0" xfId="0" applyFont="1"/>
    <xf numFmtId="0" fontId="28" fillId="0" borderId="0" xfId="0" applyFont="1"/>
    <xf numFmtId="0" fontId="29" fillId="0" borderId="0" xfId="0" applyFont="1"/>
    <xf numFmtId="0" fontId="5" fillId="0" borderId="0" xfId="0" applyFont="1" applyAlignment="1">
      <alignment wrapText="1"/>
    </xf>
    <xf numFmtId="0" fontId="4" fillId="0" borderId="0" xfId="0" applyFont="1"/>
    <xf numFmtId="0" fontId="3" fillId="0" borderId="0" xfId="0" applyFont="1" applyAlignment="1">
      <alignment wrapText="1"/>
    </xf>
    <xf numFmtId="0" fontId="2" fillId="0" borderId="0" xfId="0" applyFont="1" applyAlignment="1">
      <alignment wrapText="1"/>
    </xf>
    <xf numFmtId="0" fontId="17" fillId="0" borderId="16" xfId="0" applyFont="1" applyBorder="1"/>
    <xf numFmtId="0" fontId="17" fillId="0" borderId="17" xfId="0" applyFont="1" applyBorder="1"/>
    <xf numFmtId="0" fontId="19" fillId="0" borderId="0" xfId="2" applyFont="1" applyAlignment="1">
      <alignment horizontal="left" indent="1"/>
    </xf>
    <xf numFmtId="0" fontId="19" fillId="2" borderId="0" xfId="2" applyFont="1" applyFill="1" applyAlignment="1">
      <alignment horizontal="left" indent="1"/>
    </xf>
    <xf numFmtId="0" fontId="18" fillId="0" borderId="0" xfId="2" applyFont="1" applyAlignment="1">
      <alignment horizontal="left" indent="2"/>
    </xf>
    <xf numFmtId="0" fontId="21" fillId="0" borderId="0" xfId="2" applyFont="1" applyAlignment="1">
      <alignment horizontal="left"/>
    </xf>
    <xf numFmtId="0" fontId="18" fillId="0" borderId="0" xfId="0" applyFont="1" applyAlignment="1">
      <alignment horizontal="left" indent="2"/>
    </xf>
    <xf numFmtId="0" fontId="18" fillId="2" borderId="0" xfId="0" applyFont="1" applyFill="1" applyAlignment="1">
      <alignment horizontal="left" indent="2"/>
    </xf>
    <xf numFmtId="0" fontId="17" fillId="0" borderId="20" xfId="0" applyFont="1" applyBorder="1"/>
    <xf numFmtId="0" fontId="21" fillId="0" borderId="21" xfId="2" applyFont="1" applyBorder="1" applyAlignment="1">
      <alignment horizontal="left"/>
    </xf>
    <xf numFmtId="0" fontId="17" fillId="0" borderId="23" xfId="0" applyFont="1" applyBorder="1"/>
    <xf numFmtId="0" fontId="21" fillId="0" borderId="24" xfId="0" applyFont="1" applyBorder="1"/>
    <xf numFmtId="0" fontId="21" fillId="0" borderId="24" xfId="0" applyFont="1" applyBorder="1" applyAlignment="1">
      <alignment horizontal="center"/>
    </xf>
    <xf numFmtId="0" fontId="21" fillId="5" borderId="24" xfId="2" applyFont="1" applyFill="1" applyBorder="1" applyAlignment="1">
      <alignment horizontal="center" wrapText="1"/>
    </xf>
    <xf numFmtId="0" fontId="21" fillId="5" borderId="24" xfId="2" applyFont="1" applyFill="1" applyBorder="1" applyAlignment="1">
      <alignment horizontal="center"/>
    </xf>
    <xf numFmtId="0" fontId="21" fillId="5" borderId="25" xfId="2" applyFont="1" applyFill="1" applyBorder="1" applyAlignment="1">
      <alignment horizontal="center"/>
    </xf>
    <xf numFmtId="0" fontId="17" fillId="0" borderId="26" xfId="0" applyFont="1" applyBorder="1"/>
    <xf numFmtId="166" fontId="19" fillId="0" borderId="27" xfId="3" applyNumberFormat="1" applyFont="1" applyBorder="1"/>
    <xf numFmtId="166" fontId="19" fillId="2" borderId="27" xfId="3" applyNumberFormat="1" applyFont="1" applyFill="1" applyBorder="1"/>
    <xf numFmtId="166" fontId="19" fillId="0" borderId="28" xfId="3" applyNumberFormat="1" applyFont="1" applyBorder="1"/>
    <xf numFmtId="164" fontId="19" fillId="0" borderId="27" xfId="1" applyNumberFormat="1" applyFont="1" applyBorder="1"/>
    <xf numFmtId="0" fontId="17" fillId="0" borderId="29" xfId="0" applyFont="1" applyBorder="1"/>
    <xf numFmtId="0" fontId="21" fillId="0" borderId="30" xfId="2" applyFont="1" applyBorder="1" applyAlignment="1">
      <alignment horizontal="left"/>
    </xf>
    <xf numFmtId="166" fontId="19" fillId="0" borderId="30" xfId="3" applyNumberFormat="1" applyFont="1" applyBorder="1"/>
    <xf numFmtId="166" fontId="19" fillId="0" borderId="31" xfId="3" applyNumberFormat="1" applyFont="1" applyBorder="1"/>
    <xf numFmtId="0" fontId="19" fillId="0" borderId="32" xfId="0" applyFont="1" applyBorder="1"/>
    <xf numFmtId="0" fontId="21" fillId="5" borderId="32" xfId="2" applyFont="1" applyFill="1" applyBorder="1" applyAlignment="1">
      <alignment horizontal="center" wrapText="1"/>
    </xf>
    <xf numFmtId="0" fontId="21" fillId="5" borderId="32" xfId="2" applyFont="1" applyFill="1" applyBorder="1" applyAlignment="1">
      <alignment horizontal="center"/>
    </xf>
    <xf numFmtId="0" fontId="21" fillId="5" borderId="33" xfId="2" applyFont="1" applyFill="1" applyBorder="1"/>
    <xf numFmtId="0" fontId="19" fillId="2" borderId="19" xfId="0" applyFont="1" applyFill="1" applyBorder="1"/>
    <xf numFmtId="0" fontId="19" fillId="0" borderId="0" xfId="2" applyFont="1" applyAlignment="1">
      <alignment horizontal="left" vertical="center" wrapText="1" indent="1"/>
    </xf>
    <xf numFmtId="166" fontId="19" fillId="0" borderId="0" xfId="0" applyNumberFormat="1" applyFont="1"/>
    <xf numFmtId="166" fontId="21" fillId="2" borderId="18" xfId="0" applyNumberFormat="1" applyFont="1" applyFill="1" applyBorder="1"/>
    <xf numFmtId="166" fontId="21" fillId="2" borderId="19" xfId="0" applyNumberFormat="1" applyFont="1" applyFill="1" applyBorder="1"/>
    <xf numFmtId="166" fontId="21" fillId="0" borderId="0" xfId="0" applyNumberFormat="1" applyFont="1"/>
    <xf numFmtId="166" fontId="21" fillId="0" borderId="21" xfId="0" applyNumberFormat="1" applyFont="1" applyBorder="1"/>
    <xf numFmtId="166" fontId="21" fillId="2" borderId="22" xfId="0" applyNumberFormat="1" applyFont="1" applyFill="1" applyBorder="1"/>
    <xf numFmtId="0" fontId="23" fillId="5" borderId="1" xfId="0" applyFont="1" applyFill="1" applyBorder="1" applyAlignment="1">
      <alignment vertical="center" wrapText="1"/>
    </xf>
    <xf numFmtId="0" fontId="23" fillId="5" borderId="2" xfId="0" applyFont="1" applyFill="1" applyBorder="1" applyAlignment="1">
      <alignment vertical="center" wrapText="1"/>
    </xf>
    <xf numFmtId="0" fontId="23" fillId="5" borderId="3" xfId="0" applyFont="1" applyFill="1" applyBorder="1" applyAlignment="1">
      <alignment horizontal="center" vertical="center" wrapText="1"/>
    </xf>
    <xf numFmtId="0" fontId="10" fillId="6" borderId="4" xfId="0" applyFont="1" applyFill="1" applyBorder="1"/>
    <xf numFmtId="0" fontId="11" fillId="6" borderId="4" xfId="0" applyFont="1" applyFill="1" applyBorder="1"/>
    <xf numFmtId="0" fontId="10" fillId="0" borderId="4" xfId="0" applyFont="1" applyBorder="1"/>
    <xf numFmtId="0" fontId="33" fillId="0" borderId="0" xfId="0" applyFont="1"/>
    <xf numFmtId="0" fontId="2" fillId="0" borderId="0" xfId="0" applyFont="1"/>
    <xf numFmtId="0" fontId="6" fillId="0" borderId="0" xfId="0" applyFont="1" applyAlignment="1">
      <alignment horizontal="left" wrapText="1"/>
    </xf>
    <xf numFmtId="0" fontId="4" fillId="0" borderId="0" xfId="0" applyFont="1" applyAlignment="1">
      <alignment horizontal="left" wrapText="1"/>
    </xf>
    <xf numFmtId="0" fontId="24" fillId="0" borderId="12" xfId="0" applyFont="1" applyBorder="1" applyAlignment="1">
      <alignment vertical="center" wrapText="1"/>
    </xf>
    <xf numFmtId="0" fontId="24" fillId="0" borderId="15" xfId="0" applyFont="1" applyBorder="1" applyAlignment="1">
      <alignment vertical="center" wrapText="1"/>
    </xf>
    <xf numFmtId="0" fontId="24" fillId="0" borderId="7" xfId="0" applyFont="1" applyBorder="1" applyAlignment="1">
      <alignment vertical="center" wrapText="1"/>
    </xf>
    <xf numFmtId="0" fontId="24" fillId="0" borderId="5" xfId="0" applyFont="1" applyBorder="1" applyAlignment="1">
      <alignment vertical="center" wrapText="1"/>
    </xf>
    <xf numFmtId="0" fontId="25" fillId="0" borderId="7" xfId="0" applyFont="1" applyBorder="1" applyAlignment="1">
      <alignment horizontal="left" vertical="center" wrapText="1"/>
    </xf>
  </cellXfs>
  <cellStyles count="5">
    <cellStyle name="Comma" xfId="1" builtinId="3"/>
    <cellStyle name="Currency" xfId="3" builtinId="4"/>
    <cellStyle name="Normal" xfId="0" builtinId="0"/>
    <cellStyle name="Normal 3" xfId="2" xr:uid="{00000000-0005-0000-0000-000003000000}"/>
    <cellStyle name="Percent" xfId="4" builtinId="5"/>
  </cellStyles>
  <dxfs count="0"/>
  <tableStyles count="0" defaultTableStyle="TableStyleMedium2" defaultPivotStyle="PivotStyleLight16"/>
  <colors>
    <mruColors>
      <color rgb="FFDBE2E9"/>
      <color rgb="FFBC1F52"/>
      <color rgb="FF0F4876"/>
      <color rgb="FFFEC5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_business.do_fiscal\FY17%20Budget%20Data\CAU%20Budget\FY17%20Preliminary%20Budget%20v10%2002.03.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_business\do_fiscal\FY18%20Budget%20Data\CAU%20Budget\PreliminaryBudgetDrafts\FY18ConsollidatedCAUBudget-for%20June%20Reports_8-3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BKR &amp; TN"/>
      <sheetName val="LT-ST SourcesandUses View 2"/>
      <sheetName val="BudgetSnapshot"/>
      <sheetName val="ConsolByLine"/>
      <sheetName val="ConsolBySource"/>
      <sheetName val="FY17Sources"/>
      <sheetName val="LT-ST SourcesandUses"/>
      <sheetName val="Budget Neutral items"/>
      <sheetName val="Recon ConsolLine&amp;Srce"/>
      <sheetName val="AA"/>
      <sheetName val="FAC"/>
      <sheetName val="FIN"/>
      <sheetName val="HR"/>
      <sheetName val="SABI"/>
      <sheetName val="CEPH"/>
      <sheetName val="Comms"/>
      <sheetName val="DO"/>
      <sheetName val="Advancement"/>
      <sheetName val="GGG"/>
      <sheetName val="IIS"/>
      <sheetName val="LTC"/>
      <sheetName val="LTCPostFY2017"/>
      <sheetName val="RIS"/>
      <sheetName val="RISProgram"/>
      <sheetName val="OSA"/>
      <sheetName val="StudentAid"/>
      <sheetName val="Diversity"/>
      <sheetName val="CAU Add'l Fund Requests"/>
      <sheetName val="LT Commits recl to ST"/>
      <sheetName val="SBTProjection"/>
      <sheetName val="CFEstimate"/>
      <sheetName val="Salary Sourcing &amp; Fringe Pool"/>
      <sheetName val="Recon Salary Source &amp; Fringe"/>
      <sheetName val="Computer"/>
      <sheetName val="AA Funds"/>
      <sheetName val="Vacancy-Comp Savings Estimate"/>
      <sheetName val="FacRetention"/>
      <sheetName val="Fdn balance estimate"/>
      <sheetName val="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46">
          <cell r="F46" t="str">
            <v>Dues &amp; Subscriptions</v>
          </cell>
        </row>
        <row r="47">
          <cell r="F47" t="str">
            <v>Advertising</v>
          </cell>
        </row>
        <row r="48">
          <cell r="F48" t="str">
            <v>Equipment</v>
          </cell>
        </row>
        <row r="49">
          <cell r="F49" t="str">
            <v>Consultants/Contractors</v>
          </cell>
        </row>
        <row r="50">
          <cell r="F50" t="str">
            <v>Meetings &amp; Events</v>
          </cell>
        </row>
        <row r="51">
          <cell r="F51" t="str">
            <v>Maintenance Agreements</v>
          </cell>
        </row>
        <row r="52">
          <cell r="F52" t="str">
            <v>IT Repairs &amp; Maintenance</v>
          </cell>
        </row>
        <row r="53">
          <cell r="F53" t="str">
            <v>Facilities Repairs &amp; Maintenance</v>
          </cell>
        </row>
        <row r="54">
          <cell r="F54" t="str">
            <v>Future Commitments</v>
          </cell>
        </row>
        <row r="55">
          <cell r="F55" t="str">
            <v>Office Supplies</v>
          </cell>
        </row>
        <row r="56">
          <cell r="F56" t="str">
            <v>Other Supplies</v>
          </cell>
        </row>
        <row r="57">
          <cell r="F57" t="str">
            <v>Insurance</v>
          </cell>
        </row>
        <row r="58">
          <cell r="F58" t="str">
            <v>Other Compensation</v>
          </cell>
        </row>
        <row r="59">
          <cell r="F59" t="str">
            <v>Other Expenses</v>
          </cell>
        </row>
        <row r="60">
          <cell r="F60" t="str">
            <v>Phones &amp; Conferencing</v>
          </cell>
        </row>
        <row r="61">
          <cell r="F61" t="str">
            <v>Postage &amp; Shipping</v>
          </cell>
        </row>
        <row r="62">
          <cell r="F62" t="str">
            <v>Printing &amp; Production</v>
          </cell>
        </row>
        <row r="63">
          <cell r="F63" t="str">
            <v>Training &amp; Professional Development</v>
          </cell>
        </row>
        <row r="64">
          <cell r="F64" t="str">
            <v>Recruiting Travel &amp; Entertainment</v>
          </cell>
        </row>
        <row r="65">
          <cell r="F65" t="str">
            <v>Rent/Lease</v>
          </cell>
        </row>
        <row r="66">
          <cell r="F66" t="str">
            <v>Service Agreements</v>
          </cell>
        </row>
        <row r="67">
          <cell r="F67" t="str">
            <v>Special Program Funds</v>
          </cell>
        </row>
        <row r="68">
          <cell r="F68" t="str">
            <v>Student Aid</v>
          </cell>
        </row>
        <row r="69">
          <cell r="F69" t="str">
            <v>Subcontracts</v>
          </cell>
        </row>
        <row r="70">
          <cell r="F70" t="str">
            <v>Technology</v>
          </cell>
        </row>
        <row r="71">
          <cell r="F71" t="str">
            <v>Technology Services</v>
          </cell>
        </row>
        <row r="72">
          <cell r="F72" t="str">
            <v>Technology Supplies &amp; Equipment</v>
          </cell>
        </row>
        <row r="73">
          <cell r="F73" t="str">
            <v>Telecommunications</v>
          </cell>
        </row>
        <row r="74">
          <cell r="F74" t="str">
            <v>Other Services</v>
          </cell>
        </row>
        <row r="75">
          <cell r="F75" t="str">
            <v>Utilities</v>
          </cell>
        </row>
        <row r="76">
          <cell r="F76" t="str">
            <v>Travel</v>
          </cell>
        </row>
        <row r="77">
          <cell r="F77" t="str">
            <v>Conferences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for BKR &amp; TN"/>
      <sheetName val="LT-ST SourcesandUses View 2"/>
      <sheetName val="BudgetSnapshot"/>
      <sheetName val="ConsolByLine"/>
      <sheetName val="ConsolBySource"/>
      <sheetName val="Recon ConsolLine&amp;Srce"/>
      <sheetName val="FY18Sources"/>
      <sheetName val="Gillings gift liquidation items"/>
      <sheetName val="SBTProjection"/>
      <sheetName val="LT-ST SourcesandUses"/>
      <sheetName val="Budget Neutral Items"/>
      <sheetName val="AA"/>
      <sheetName val="FAC"/>
      <sheetName val="FIN"/>
      <sheetName val="HR"/>
      <sheetName val="SABI"/>
      <sheetName val="CEPH"/>
      <sheetName val="Comms"/>
      <sheetName val="DO"/>
      <sheetName val="Advancement"/>
      <sheetName val="GGG"/>
      <sheetName val="Potential savings for BKRTN"/>
      <sheetName val="IIS"/>
      <sheetName val="BKRTN Sheet 1-Comp"/>
      <sheetName val="BKRTN Sheet 2-NonComp"/>
      <sheetName val="BKRTN Sheet 3-LTST Costs"/>
      <sheetName val="BKRTN Sheet 4-CAU Summary"/>
      <sheetName val="KT Changes"/>
      <sheetName val="LTC"/>
      <sheetName val="LTCPostFY2018"/>
      <sheetName val="PPA"/>
      <sheetName val="RIS"/>
      <sheetName val="RISProgram"/>
      <sheetName val="OSA"/>
      <sheetName val="Diversity"/>
      <sheetName val="StudentAid"/>
      <sheetName val="Opportunity Requests"/>
      <sheetName val="LT Commits recl to ST"/>
      <sheetName val="CFEstimate"/>
      <sheetName val="Fringe Pool Check"/>
      <sheetName val="Fringe Pool"/>
      <sheetName val="LSI"/>
      <sheetName val="Longevity"/>
      <sheetName val="AA Funds"/>
      <sheetName val="Vacancy-Comp Savings Estimate"/>
      <sheetName val="FacRetention"/>
      <sheetName val="Fdn balance estimate"/>
      <sheetName val="TSSD"/>
      <sheetName val="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34">
          <cell r="C34" t="str">
            <v>EPA</v>
          </cell>
        </row>
        <row r="35">
          <cell r="C35" t="str">
            <v>EPA NF</v>
          </cell>
        </row>
        <row r="36">
          <cell r="C36" t="str">
            <v>SPA</v>
          </cell>
        </row>
        <row r="37">
          <cell r="C37" t="str">
            <v>RA</v>
          </cell>
        </row>
        <row r="38">
          <cell r="C38" t="str">
            <v>Longevity</v>
          </cell>
        </row>
        <row r="39">
          <cell r="C39" t="str">
            <v>Student Wages</v>
          </cell>
        </row>
        <row r="40">
          <cell r="C40" t="str">
            <v>Temp Wages</v>
          </cell>
        </row>
        <row r="41">
          <cell r="C41" t="str">
            <v>Other compensation</v>
          </cell>
        </row>
        <row r="42">
          <cell r="C42" t="str">
            <v>TBD</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32"/>
  <sheetViews>
    <sheetView showGridLines="0" workbookViewId="0">
      <selection activeCell="B13" sqref="B13"/>
    </sheetView>
  </sheetViews>
  <sheetFormatPr defaultRowHeight="15" x14ac:dyDescent="0.25"/>
  <cols>
    <col min="1" max="1" width="3.75" customWidth="1"/>
    <col min="2" max="2" width="80.25" style="39" customWidth="1"/>
  </cols>
  <sheetData>
    <row r="2" spans="2:2" ht="21" x14ac:dyDescent="0.35">
      <c r="B2" s="120" t="s">
        <v>58</v>
      </c>
    </row>
    <row r="3" spans="2:2" ht="30" x14ac:dyDescent="0.25">
      <c r="B3" s="76" t="s">
        <v>137</v>
      </c>
    </row>
    <row r="4" spans="2:2" x14ac:dyDescent="0.25">
      <c r="B4" s="44"/>
    </row>
    <row r="5" spans="2:2" ht="30" x14ac:dyDescent="0.25">
      <c r="B5" s="73" t="s">
        <v>120</v>
      </c>
    </row>
    <row r="6" spans="2:2" x14ac:dyDescent="0.25">
      <c r="B6" s="73"/>
    </row>
    <row r="7" spans="2:2" ht="45" x14ac:dyDescent="0.25">
      <c r="B7" s="73" t="s">
        <v>119</v>
      </c>
    </row>
    <row r="8" spans="2:2" x14ac:dyDescent="0.25">
      <c r="B8" s="44"/>
    </row>
    <row r="9" spans="2:2" ht="75" x14ac:dyDescent="0.25">
      <c r="B9" s="76" t="s">
        <v>140</v>
      </c>
    </row>
    <row r="10" spans="2:2" ht="33.75" customHeight="1" x14ac:dyDescent="0.25">
      <c r="B10" s="76" t="s">
        <v>139</v>
      </c>
    </row>
    <row r="11" spans="2:2" ht="49.5" customHeight="1" x14ac:dyDescent="0.25">
      <c r="B11" s="75" t="s">
        <v>123</v>
      </c>
    </row>
    <row r="12" spans="2:2" ht="64.5" customHeight="1" x14ac:dyDescent="0.25">
      <c r="B12" s="51" t="s">
        <v>79</v>
      </c>
    </row>
    <row r="13" spans="2:2" ht="45" x14ac:dyDescent="0.25">
      <c r="B13" s="76" t="s">
        <v>138</v>
      </c>
    </row>
    <row r="14" spans="2:2" ht="33" customHeight="1" x14ac:dyDescent="0.25">
      <c r="B14" s="44" t="s">
        <v>59</v>
      </c>
    </row>
    <row r="15" spans="2:2" ht="65.25" customHeight="1" x14ac:dyDescent="0.25">
      <c r="B15" s="44" t="s">
        <v>71</v>
      </c>
    </row>
    <row r="16" spans="2:2" ht="50.25" customHeight="1" x14ac:dyDescent="0.25">
      <c r="B16" s="44" t="s">
        <v>60</v>
      </c>
    </row>
    <row r="17" spans="2:2" ht="33.75" customHeight="1" x14ac:dyDescent="0.25">
      <c r="B17" s="44" t="s">
        <v>72</v>
      </c>
    </row>
    <row r="19" spans="2:2" x14ac:dyDescent="0.25">
      <c r="B19" s="68" t="s">
        <v>113</v>
      </c>
    </row>
    <row r="20" spans="2:2" x14ac:dyDescent="0.25">
      <c r="B20" s="74" t="s">
        <v>109</v>
      </c>
    </row>
    <row r="21" spans="2:2" ht="14.45" customHeight="1" x14ac:dyDescent="0.2">
      <c r="B21" s="122" t="s">
        <v>114</v>
      </c>
    </row>
    <row r="22" spans="2:2" ht="14.45" customHeight="1" x14ac:dyDescent="0.2">
      <c r="B22" s="122"/>
    </row>
    <row r="23" spans="2:2" ht="14.45" customHeight="1" x14ac:dyDescent="0.2">
      <c r="B23" s="122"/>
    </row>
    <row r="24" spans="2:2" ht="14.45" customHeight="1" x14ac:dyDescent="0.2">
      <c r="B24" s="122" t="s">
        <v>110</v>
      </c>
    </row>
    <row r="25" spans="2:2" ht="14.45" customHeight="1" x14ac:dyDescent="0.2">
      <c r="B25" s="122"/>
    </row>
    <row r="26" spans="2:2" ht="14.25" x14ac:dyDescent="0.2">
      <c r="B26" s="122" t="s">
        <v>111</v>
      </c>
    </row>
    <row r="27" spans="2:2" ht="14.45" customHeight="1" x14ac:dyDescent="0.2">
      <c r="B27" s="122"/>
    </row>
    <row r="28" spans="2:2" ht="14.45" customHeight="1" x14ac:dyDescent="0.2">
      <c r="B28" s="123" t="s">
        <v>112</v>
      </c>
    </row>
    <row r="29" spans="2:2" ht="14.45" customHeight="1" x14ac:dyDescent="0.2">
      <c r="B29" s="122"/>
    </row>
    <row r="30" spans="2:2" ht="14.45" customHeight="1" x14ac:dyDescent="0.2">
      <c r="B30" s="122"/>
    </row>
    <row r="31" spans="2:2" x14ac:dyDescent="0.25">
      <c r="B31" s="74" t="s">
        <v>121</v>
      </c>
    </row>
    <row r="32" spans="2:2" x14ac:dyDescent="0.25">
      <c r="B32" s="121" t="s">
        <v>122</v>
      </c>
    </row>
  </sheetData>
  <mergeCells count="4">
    <mergeCell ref="B21:B23"/>
    <mergeCell ref="B24:B25"/>
    <mergeCell ref="B26:B27"/>
    <mergeCell ref="B28:B30"/>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F4876"/>
  </sheetPr>
  <dimension ref="A1:K43"/>
  <sheetViews>
    <sheetView showGridLines="0" tabSelected="1" topLeftCell="A8" workbookViewId="0">
      <selection activeCell="O21" sqref="O21"/>
    </sheetView>
  </sheetViews>
  <sheetFormatPr defaultColWidth="9" defaultRowHeight="12.75" x14ac:dyDescent="0.2"/>
  <cols>
    <col min="1" max="1" width="2.875" style="40" customWidth="1"/>
    <col min="2" max="2" width="33.375" style="41" customWidth="1"/>
    <col min="3" max="3" width="9.75" style="41" customWidth="1"/>
    <col min="4" max="4" width="7.5" style="41" customWidth="1"/>
    <col min="5" max="5" width="6.5" style="41" bestFit="1" customWidth="1"/>
    <col min="6" max="6" width="7.5" style="41" bestFit="1" customWidth="1"/>
    <col min="7" max="10" width="8.375" style="41" bestFit="1" customWidth="1"/>
    <col min="11" max="16384" width="9" style="41"/>
  </cols>
  <sheetData>
    <row r="1" spans="1:10" ht="13.5" thickBot="1" x14ac:dyDescent="0.25"/>
    <row r="2" spans="1:10" ht="29.25" customHeight="1" x14ac:dyDescent="0.2">
      <c r="A2" s="87"/>
      <c r="B2" s="88" t="s">
        <v>64</v>
      </c>
      <c r="C2" s="89" t="s">
        <v>70</v>
      </c>
      <c r="D2" s="90" t="s">
        <v>61</v>
      </c>
      <c r="E2" s="91" t="s">
        <v>0</v>
      </c>
      <c r="F2" s="91" t="s">
        <v>1</v>
      </c>
      <c r="G2" s="91" t="s">
        <v>2</v>
      </c>
      <c r="H2" s="91" t="s">
        <v>3</v>
      </c>
      <c r="I2" s="91" t="s">
        <v>4</v>
      </c>
      <c r="J2" s="92" t="s">
        <v>5</v>
      </c>
    </row>
    <row r="3" spans="1:10" x14ac:dyDescent="0.2">
      <c r="A3" s="93">
        <v>1</v>
      </c>
      <c r="B3" s="79" t="s">
        <v>124</v>
      </c>
      <c r="C3" s="80"/>
      <c r="D3" s="45"/>
      <c r="E3" s="45"/>
      <c r="F3" s="45"/>
      <c r="G3" s="45"/>
      <c r="H3" s="45"/>
      <c r="I3" s="45"/>
      <c r="J3" s="94">
        <f>SUM(D3:I3)</f>
        <v>0</v>
      </c>
    </row>
    <row r="4" spans="1:10" x14ac:dyDescent="0.2">
      <c r="A4" s="93">
        <v>2</v>
      </c>
      <c r="B4" s="79" t="s">
        <v>125</v>
      </c>
      <c r="C4" s="80"/>
      <c r="D4" s="46"/>
      <c r="E4" s="46"/>
      <c r="F4" s="46"/>
      <c r="G4" s="46"/>
      <c r="H4" s="46"/>
      <c r="I4" s="46"/>
      <c r="J4" s="94">
        <f>SUM(D4:I4)</f>
        <v>0</v>
      </c>
    </row>
    <row r="5" spans="1:10" x14ac:dyDescent="0.2">
      <c r="A5" s="93">
        <v>3</v>
      </c>
      <c r="B5" s="81" t="s">
        <v>74</v>
      </c>
      <c r="C5" s="80"/>
      <c r="D5" s="46"/>
      <c r="E5" s="46"/>
      <c r="F5" s="46"/>
      <c r="G5" s="46"/>
      <c r="H5" s="46"/>
      <c r="I5" s="46"/>
      <c r="J5" s="94"/>
    </row>
    <row r="6" spans="1:10" x14ac:dyDescent="0.2">
      <c r="A6" s="93">
        <v>4</v>
      </c>
      <c r="B6" s="79" t="s">
        <v>76</v>
      </c>
      <c r="C6" s="47"/>
      <c r="D6" s="48">
        <f t="shared" ref="D6:I6" si="0">D5*$C6</f>
        <v>0</v>
      </c>
      <c r="E6" s="48">
        <f t="shared" si="0"/>
        <v>0</v>
      </c>
      <c r="F6" s="48">
        <f t="shared" si="0"/>
        <v>0</v>
      </c>
      <c r="G6" s="48">
        <f t="shared" si="0"/>
        <v>0</v>
      </c>
      <c r="H6" s="48">
        <f t="shared" si="0"/>
        <v>0</v>
      </c>
      <c r="I6" s="48">
        <f t="shared" si="0"/>
        <v>0</v>
      </c>
      <c r="J6" s="95">
        <f t="shared" ref="J6" si="1">SUM(D6:I6)</f>
        <v>0</v>
      </c>
    </row>
    <row r="7" spans="1:10" x14ac:dyDescent="0.2">
      <c r="A7" s="93">
        <v>5</v>
      </c>
      <c r="B7" s="81" t="s">
        <v>75</v>
      </c>
      <c r="C7" s="80"/>
      <c r="D7" s="46"/>
      <c r="E7" s="46"/>
      <c r="F7" s="46"/>
      <c r="G7" s="46"/>
      <c r="H7" s="46"/>
      <c r="I7" s="46"/>
      <c r="J7" s="94"/>
    </row>
    <row r="8" spans="1:10" x14ac:dyDescent="0.2">
      <c r="A8" s="93">
        <v>6</v>
      </c>
      <c r="B8" s="79" t="s">
        <v>77</v>
      </c>
      <c r="C8" s="47"/>
      <c r="D8" s="48">
        <f t="shared" ref="D8:I8" si="2">D7*$C8</f>
        <v>0</v>
      </c>
      <c r="E8" s="48">
        <f t="shared" si="2"/>
        <v>0</v>
      </c>
      <c r="F8" s="48">
        <f t="shared" si="2"/>
        <v>0</v>
      </c>
      <c r="G8" s="48">
        <f t="shared" si="2"/>
        <v>0</v>
      </c>
      <c r="H8" s="48">
        <f t="shared" si="2"/>
        <v>0</v>
      </c>
      <c r="I8" s="48">
        <f t="shared" si="2"/>
        <v>0</v>
      </c>
      <c r="J8" s="95">
        <f t="shared" ref="J8:J10" si="3">SUM(D8:I8)</f>
        <v>0</v>
      </c>
    </row>
    <row r="9" spans="1:10" x14ac:dyDescent="0.2">
      <c r="A9" s="93">
        <v>7</v>
      </c>
      <c r="B9" s="79" t="s">
        <v>73</v>
      </c>
      <c r="C9" s="47"/>
      <c r="D9" s="48">
        <f t="shared" ref="D9:I9" si="4">(D5+D7)*$C9</f>
        <v>0</v>
      </c>
      <c r="E9" s="48">
        <f t="shared" si="4"/>
        <v>0</v>
      </c>
      <c r="F9" s="48">
        <f t="shared" si="4"/>
        <v>0</v>
      </c>
      <c r="G9" s="48">
        <f t="shared" si="4"/>
        <v>0</v>
      </c>
      <c r="H9" s="48">
        <f t="shared" si="4"/>
        <v>0</v>
      </c>
      <c r="I9" s="48">
        <f t="shared" si="4"/>
        <v>0</v>
      </c>
      <c r="J9" s="95">
        <f t="shared" si="3"/>
        <v>0</v>
      </c>
    </row>
    <row r="10" spans="1:10" x14ac:dyDescent="0.2">
      <c r="A10" s="93">
        <v>8</v>
      </c>
      <c r="B10" s="79" t="s">
        <v>6</v>
      </c>
      <c r="C10" s="47"/>
      <c r="D10" s="48">
        <f t="shared" ref="D10:I10" si="5">(D5+D7)*$C10</f>
        <v>0</v>
      </c>
      <c r="E10" s="48">
        <f t="shared" si="5"/>
        <v>0</v>
      </c>
      <c r="F10" s="48">
        <f t="shared" si="5"/>
        <v>0</v>
      </c>
      <c r="G10" s="48">
        <f t="shared" si="5"/>
        <v>0</v>
      </c>
      <c r="H10" s="48">
        <f t="shared" si="5"/>
        <v>0</v>
      </c>
      <c r="I10" s="48">
        <f t="shared" si="5"/>
        <v>0</v>
      </c>
      <c r="J10" s="95">
        <f t="shared" si="3"/>
        <v>0</v>
      </c>
    </row>
    <row r="11" spans="1:10" x14ac:dyDescent="0.2">
      <c r="A11" s="93">
        <v>9</v>
      </c>
      <c r="B11" s="79" t="s">
        <v>62</v>
      </c>
      <c r="C11" s="80"/>
      <c r="D11" s="46"/>
      <c r="E11" s="46"/>
      <c r="F11" s="46"/>
      <c r="G11" s="46"/>
      <c r="H11" s="46"/>
      <c r="I11" s="46"/>
      <c r="J11" s="94">
        <f>SUM(D11:I11)</f>
        <v>0</v>
      </c>
    </row>
    <row r="12" spans="1:10" x14ac:dyDescent="0.2">
      <c r="A12" s="93">
        <v>10</v>
      </c>
      <c r="B12" s="43" t="s">
        <v>7</v>
      </c>
      <c r="C12" s="67"/>
      <c r="D12" s="49"/>
      <c r="E12" s="49"/>
      <c r="F12" s="49"/>
      <c r="G12" s="49"/>
      <c r="H12" s="49"/>
      <c r="I12" s="49"/>
      <c r="J12" s="96">
        <f t="shared" ref="J12" si="6">SUM(D12:I12)</f>
        <v>0</v>
      </c>
    </row>
    <row r="13" spans="1:10" x14ac:dyDescent="0.2">
      <c r="A13" s="93">
        <v>11</v>
      </c>
      <c r="B13" s="82" t="s">
        <v>53</v>
      </c>
      <c r="C13" s="82"/>
      <c r="D13" s="45">
        <f>D3+D4+D6+D8+D9+D10+D11+D12</f>
        <v>0</v>
      </c>
      <c r="E13" s="45">
        <f t="shared" ref="E13:I13" si="7">E3+E4+E6+E8+E9+E10+E11+E12</f>
        <v>0</v>
      </c>
      <c r="F13" s="45">
        <f t="shared" si="7"/>
        <v>0</v>
      </c>
      <c r="G13" s="45">
        <f t="shared" si="7"/>
        <v>0</v>
      </c>
      <c r="H13" s="45">
        <f t="shared" si="7"/>
        <v>0</v>
      </c>
      <c r="I13" s="45">
        <f t="shared" si="7"/>
        <v>0</v>
      </c>
      <c r="J13" s="94">
        <f>SUM(D13:I13)</f>
        <v>0</v>
      </c>
    </row>
    <row r="14" spans="1:10" x14ac:dyDescent="0.2">
      <c r="A14" s="93"/>
      <c r="D14" s="45"/>
      <c r="E14" s="45"/>
      <c r="F14" s="45"/>
      <c r="G14" s="45"/>
      <c r="H14" s="45"/>
      <c r="I14" s="45"/>
      <c r="J14" s="94"/>
    </row>
    <row r="15" spans="1:10" x14ac:dyDescent="0.2">
      <c r="A15" s="93"/>
      <c r="B15" s="63" t="s">
        <v>65</v>
      </c>
      <c r="C15" s="61"/>
      <c r="D15" s="62"/>
      <c r="E15" s="62"/>
      <c r="F15" s="62"/>
      <c r="G15" s="62"/>
      <c r="H15" s="62"/>
      <c r="I15" s="62"/>
      <c r="J15" s="96"/>
    </row>
    <row r="16" spans="1:10" x14ac:dyDescent="0.2">
      <c r="A16" s="93">
        <v>12</v>
      </c>
      <c r="B16" s="83" t="s">
        <v>78</v>
      </c>
      <c r="C16" s="84"/>
      <c r="D16" s="46"/>
      <c r="E16" s="46"/>
      <c r="F16" s="46"/>
      <c r="G16" s="46"/>
      <c r="H16" s="46"/>
      <c r="I16" s="46"/>
      <c r="J16" s="97"/>
    </row>
    <row r="17" spans="1:10" x14ac:dyDescent="0.2">
      <c r="A17" s="93">
        <v>13</v>
      </c>
      <c r="B17" s="79" t="s">
        <v>69</v>
      </c>
      <c r="C17" s="47"/>
      <c r="D17" s="48">
        <v>0</v>
      </c>
      <c r="E17" s="48">
        <f>(0.5*D16+0.5*C16)*$C$17</f>
        <v>0</v>
      </c>
      <c r="F17" s="48">
        <f>(0.5*E16+0.5*D16)*$C$17</f>
        <v>0</v>
      </c>
      <c r="G17" s="48">
        <f t="shared" ref="G17:H17" si="8">(0.5*F16+0.5*E16)*$C$17</f>
        <v>0</v>
      </c>
      <c r="H17" s="48">
        <f t="shared" si="8"/>
        <v>0</v>
      </c>
      <c r="I17" s="48">
        <f>(0.5*H16+0.5*G16)*$C$17</f>
        <v>0</v>
      </c>
      <c r="J17" s="95">
        <f>SUM(D17:I17)</f>
        <v>0</v>
      </c>
    </row>
    <row r="18" spans="1:10" x14ac:dyDescent="0.2">
      <c r="A18" s="93">
        <v>14</v>
      </c>
      <c r="B18" s="81" t="s">
        <v>74</v>
      </c>
      <c r="C18" s="80"/>
      <c r="D18" s="46"/>
      <c r="E18" s="46"/>
      <c r="F18" s="46"/>
      <c r="G18" s="46"/>
      <c r="H18" s="46"/>
      <c r="I18" s="46"/>
      <c r="J18" s="94"/>
    </row>
    <row r="19" spans="1:10" x14ac:dyDescent="0.2">
      <c r="A19" s="93">
        <v>15</v>
      </c>
      <c r="B19" s="79" t="s">
        <v>76</v>
      </c>
      <c r="C19" s="47">
        <v>4555</v>
      </c>
      <c r="D19" s="48">
        <f t="shared" ref="D19:I19" si="9">D18*$C19</f>
        <v>0</v>
      </c>
      <c r="E19" s="48">
        <f t="shared" si="9"/>
        <v>0</v>
      </c>
      <c r="F19" s="48">
        <f t="shared" si="9"/>
        <v>0</v>
      </c>
      <c r="G19" s="48">
        <f t="shared" si="9"/>
        <v>0</v>
      </c>
      <c r="H19" s="48">
        <f t="shared" si="9"/>
        <v>0</v>
      </c>
      <c r="I19" s="48">
        <f t="shared" si="9"/>
        <v>0</v>
      </c>
      <c r="J19" s="95">
        <f t="shared" ref="J19:J27" si="10">SUM(D19:I19)</f>
        <v>0</v>
      </c>
    </row>
    <row r="20" spans="1:10" x14ac:dyDescent="0.2">
      <c r="A20" s="93">
        <v>16</v>
      </c>
      <c r="B20" s="79" t="s">
        <v>81</v>
      </c>
      <c r="C20" s="47"/>
      <c r="D20" s="48">
        <f>D18*$C20</f>
        <v>0</v>
      </c>
      <c r="E20" s="48">
        <f t="shared" ref="E20:I20" si="11">E18*$C20</f>
        <v>0</v>
      </c>
      <c r="F20" s="48">
        <f t="shared" si="11"/>
        <v>0</v>
      </c>
      <c r="G20" s="48">
        <f t="shared" si="11"/>
        <v>0</v>
      </c>
      <c r="H20" s="48">
        <f t="shared" si="11"/>
        <v>0</v>
      </c>
      <c r="I20" s="48">
        <f t="shared" si="11"/>
        <v>0</v>
      </c>
      <c r="J20" s="95">
        <f t="shared" ref="J20" si="12">SUM(D20:I20)</f>
        <v>0</v>
      </c>
    </row>
    <row r="21" spans="1:10" x14ac:dyDescent="0.2">
      <c r="A21" s="93">
        <v>17</v>
      </c>
      <c r="B21" s="81" t="s">
        <v>75</v>
      </c>
      <c r="C21" s="80"/>
      <c r="D21" s="46"/>
      <c r="E21" s="46"/>
      <c r="F21" s="46"/>
      <c r="G21" s="46"/>
      <c r="H21" s="46"/>
      <c r="I21" s="46"/>
      <c r="J21" s="94"/>
    </row>
    <row r="22" spans="1:10" x14ac:dyDescent="0.2">
      <c r="A22" s="93">
        <v>18</v>
      </c>
      <c r="B22" s="79" t="s">
        <v>77</v>
      </c>
      <c r="C22" s="47">
        <v>22038</v>
      </c>
      <c r="D22" s="48">
        <f>D21*$C22</f>
        <v>0</v>
      </c>
      <c r="E22" s="48">
        <f t="shared" ref="E22:I22" si="13">E21*$C22</f>
        <v>0</v>
      </c>
      <c r="F22" s="48">
        <f t="shared" si="13"/>
        <v>0</v>
      </c>
      <c r="G22" s="48">
        <f t="shared" si="13"/>
        <v>0</v>
      </c>
      <c r="H22" s="48">
        <f t="shared" si="13"/>
        <v>0</v>
      </c>
      <c r="I22" s="48">
        <f t="shared" si="13"/>
        <v>0</v>
      </c>
      <c r="J22" s="95">
        <f t="shared" ref="J22:J23" si="14">SUM(D22:I22)</f>
        <v>0</v>
      </c>
    </row>
    <row r="23" spans="1:10" x14ac:dyDescent="0.2">
      <c r="A23" s="93">
        <v>19</v>
      </c>
      <c r="B23" s="79" t="s">
        <v>80</v>
      </c>
      <c r="C23" s="47"/>
      <c r="D23" s="48">
        <f>D21*$C23</f>
        <v>0</v>
      </c>
      <c r="E23" s="48">
        <f t="shared" ref="E23:I23" si="15">E21*$C23</f>
        <v>0</v>
      </c>
      <c r="F23" s="48">
        <f t="shared" si="15"/>
        <v>0</v>
      </c>
      <c r="G23" s="48">
        <f t="shared" si="15"/>
        <v>0</v>
      </c>
      <c r="H23" s="48">
        <f t="shared" si="15"/>
        <v>0</v>
      </c>
      <c r="I23" s="48">
        <f t="shared" si="15"/>
        <v>0</v>
      </c>
      <c r="J23" s="95">
        <f t="shared" si="14"/>
        <v>0</v>
      </c>
    </row>
    <row r="24" spans="1:10" x14ac:dyDescent="0.2">
      <c r="A24" s="93">
        <v>20</v>
      </c>
      <c r="B24" s="79" t="s">
        <v>73</v>
      </c>
      <c r="C24" s="47"/>
      <c r="D24" s="48">
        <f>(D18+D21)*$C24</f>
        <v>0</v>
      </c>
      <c r="E24" s="48">
        <f>(E18+E21)*$C24</f>
        <v>0</v>
      </c>
      <c r="F24" s="48">
        <f t="shared" ref="F24:I24" si="16">(F18+F21)*$C24</f>
        <v>0</v>
      </c>
      <c r="G24" s="48">
        <f t="shared" si="16"/>
        <v>0</v>
      </c>
      <c r="H24" s="48">
        <f t="shared" si="16"/>
        <v>0</v>
      </c>
      <c r="I24" s="48">
        <f t="shared" si="16"/>
        <v>0</v>
      </c>
      <c r="J24" s="95">
        <f t="shared" si="10"/>
        <v>0</v>
      </c>
    </row>
    <row r="25" spans="1:10" x14ac:dyDescent="0.2">
      <c r="A25" s="93">
        <v>21</v>
      </c>
      <c r="B25" s="79" t="s">
        <v>6</v>
      </c>
      <c r="C25" s="47"/>
      <c r="D25" s="48">
        <f t="shared" ref="D25:I25" si="17">(D18+D21)*$C25</f>
        <v>0</v>
      </c>
      <c r="E25" s="48">
        <f>(E18+E21)*$C25</f>
        <v>0</v>
      </c>
      <c r="F25" s="48">
        <f t="shared" si="17"/>
        <v>0</v>
      </c>
      <c r="G25" s="48">
        <f t="shared" si="17"/>
        <v>0</v>
      </c>
      <c r="H25" s="48">
        <f t="shared" si="17"/>
        <v>0</v>
      </c>
      <c r="I25" s="48">
        <f t="shared" si="17"/>
        <v>0</v>
      </c>
      <c r="J25" s="95">
        <f t="shared" si="10"/>
        <v>0</v>
      </c>
    </row>
    <row r="26" spans="1:10" x14ac:dyDescent="0.2">
      <c r="A26" s="93">
        <v>22</v>
      </c>
      <c r="B26" s="79" t="s">
        <v>62</v>
      </c>
      <c r="C26" s="80"/>
      <c r="D26" s="46"/>
      <c r="E26" s="46"/>
      <c r="F26" s="46"/>
      <c r="G26" s="46"/>
      <c r="H26" s="46"/>
      <c r="I26" s="46"/>
      <c r="J26" s="94">
        <f t="shared" si="10"/>
        <v>0</v>
      </c>
    </row>
    <row r="27" spans="1:10" x14ac:dyDescent="0.2">
      <c r="A27" s="93">
        <v>23</v>
      </c>
      <c r="B27" s="43" t="s">
        <v>7</v>
      </c>
      <c r="C27" s="67"/>
      <c r="D27" s="49"/>
      <c r="E27" s="49"/>
      <c r="F27" s="49"/>
      <c r="G27" s="49"/>
      <c r="H27" s="49"/>
      <c r="I27" s="49"/>
      <c r="J27" s="96">
        <f t="shared" si="10"/>
        <v>0</v>
      </c>
    </row>
    <row r="28" spans="1:10" x14ac:dyDescent="0.2">
      <c r="A28" s="93">
        <v>24</v>
      </c>
      <c r="B28" s="82" t="s">
        <v>54</v>
      </c>
      <c r="C28" s="82"/>
      <c r="D28" s="45">
        <f>D17+D20+D19+D22+D23+D24+D25+D26+D27</f>
        <v>0</v>
      </c>
      <c r="E28" s="45">
        <f t="shared" ref="E28:I28" si="18">E17+E20+E19+E22+E23+E24+E25+E26+E27</f>
        <v>0</v>
      </c>
      <c r="F28" s="45">
        <f t="shared" si="18"/>
        <v>0</v>
      </c>
      <c r="G28" s="45">
        <f t="shared" si="18"/>
        <v>0</v>
      </c>
      <c r="H28" s="45">
        <f t="shared" si="18"/>
        <v>0</v>
      </c>
      <c r="I28" s="45">
        <f t="shared" si="18"/>
        <v>0</v>
      </c>
      <c r="J28" s="94">
        <f>SUM(D28:I28)</f>
        <v>0</v>
      </c>
    </row>
    <row r="29" spans="1:10" x14ac:dyDescent="0.2">
      <c r="A29" s="93"/>
      <c r="D29" s="45"/>
      <c r="E29" s="45"/>
      <c r="F29" s="45"/>
      <c r="G29" s="45"/>
      <c r="H29" s="45"/>
      <c r="I29" s="45"/>
      <c r="J29" s="94"/>
    </row>
    <row r="30" spans="1:10" ht="13.5" thickBot="1" x14ac:dyDescent="0.25">
      <c r="A30" s="98">
        <v>25</v>
      </c>
      <c r="B30" s="99" t="s">
        <v>66</v>
      </c>
      <c r="C30" s="99"/>
      <c r="D30" s="100">
        <f t="shared" ref="D30:J30" si="19">D13+D28</f>
        <v>0</v>
      </c>
      <c r="E30" s="100">
        <f t="shared" si="19"/>
        <v>0</v>
      </c>
      <c r="F30" s="100">
        <f t="shared" si="19"/>
        <v>0</v>
      </c>
      <c r="G30" s="100">
        <f t="shared" si="19"/>
        <v>0</v>
      </c>
      <c r="H30" s="100">
        <f t="shared" si="19"/>
        <v>0</v>
      </c>
      <c r="I30" s="100">
        <f t="shared" si="19"/>
        <v>0</v>
      </c>
      <c r="J30" s="101">
        <f t="shared" si="19"/>
        <v>0</v>
      </c>
    </row>
    <row r="31" spans="1:10" ht="5.25" customHeight="1" x14ac:dyDescent="0.2">
      <c r="E31" s="50"/>
      <c r="F31" s="50"/>
      <c r="G31" s="50"/>
      <c r="H31" s="50"/>
      <c r="I31" s="50"/>
      <c r="J31" s="50"/>
    </row>
    <row r="32" spans="1:10" x14ac:dyDescent="0.2">
      <c r="B32" s="42" t="s">
        <v>45</v>
      </c>
      <c r="J32" s="50"/>
    </row>
    <row r="33" spans="1:11" x14ac:dyDescent="0.2">
      <c r="J33" s="50"/>
    </row>
    <row r="34" spans="1:11" x14ac:dyDescent="0.2">
      <c r="J34" s="50"/>
    </row>
    <row r="35" spans="1:11" x14ac:dyDescent="0.2">
      <c r="J35" s="50"/>
    </row>
    <row r="36" spans="1:11" x14ac:dyDescent="0.2">
      <c r="J36" s="50"/>
    </row>
    <row r="37" spans="1:11" x14ac:dyDescent="0.2">
      <c r="J37" s="50"/>
    </row>
    <row r="38" spans="1:11" x14ac:dyDescent="0.2">
      <c r="J38" s="50"/>
    </row>
    <row r="39" spans="1:11" x14ac:dyDescent="0.2">
      <c r="J39" s="50"/>
    </row>
    <row r="40" spans="1:11" x14ac:dyDescent="0.2">
      <c r="A40" s="69"/>
      <c r="B40" s="70" t="s">
        <v>115</v>
      </c>
      <c r="C40" s="71"/>
      <c r="D40" s="71"/>
      <c r="E40" s="71"/>
      <c r="F40" s="71"/>
      <c r="G40" s="71"/>
      <c r="H40" s="71"/>
      <c r="I40" s="71"/>
      <c r="J40" s="71"/>
      <c r="K40" s="71"/>
    </row>
    <row r="41" spans="1:11" x14ac:dyDescent="0.2">
      <c r="A41" s="69"/>
      <c r="B41" s="72" t="s">
        <v>116</v>
      </c>
      <c r="C41" s="71"/>
      <c r="D41" s="71"/>
      <c r="E41" s="71"/>
      <c r="F41" s="71"/>
      <c r="G41" s="71"/>
      <c r="H41" s="71"/>
      <c r="I41" s="71"/>
      <c r="J41" s="71"/>
      <c r="K41" s="71"/>
    </row>
    <row r="42" spans="1:11" x14ac:dyDescent="0.2">
      <c r="A42" s="69"/>
      <c r="B42" s="72" t="s">
        <v>117</v>
      </c>
      <c r="C42" s="71"/>
      <c r="D42" s="71"/>
      <c r="E42" s="71"/>
      <c r="F42" s="71"/>
      <c r="G42" s="71"/>
      <c r="H42" s="71"/>
      <c r="I42" s="71"/>
      <c r="J42" s="71"/>
      <c r="K42" s="71"/>
    </row>
    <row r="43" spans="1:11" x14ac:dyDescent="0.2">
      <c r="A43" s="69"/>
      <c r="B43" s="72" t="s">
        <v>118</v>
      </c>
      <c r="C43" s="71"/>
      <c r="D43" s="71"/>
      <c r="E43" s="71"/>
      <c r="F43" s="71"/>
      <c r="G43" s="71"/>
      <c r="H43" s="71"/>
      <c r="I43" s="71"/>
      <c r="J43" s="71"/>
      <c r="K43" s="71"/>
    </row>
  </sheetData>
  <pageMargins left="0.25" right="0.25" top="0.75" bottom="0.75" header="0.3" footer="0.3"/>
  <pageSetup orientation="landscape"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37"/>
  <sheetViews>
    <sheetView showGridLines="0" topLeftCell="A16" workbookViewId="0">
      <selection activeCell="D19" sqref="D18:H19"/>
    </sheetView>
  </sheetViews>
  <sheetFormatPr defaultColWidth="9" defaultRowHeight="15.75" x14ac:dyDescent="0.25"/>
  <cols>
    <col min="1" max="1" width="9" style="12"/>
    <col min="2" max="2" width="21.625" style="12" bestFit="1" customWidth="1"/>
    <col min="3" max="3" width="11.75" style="12" bestFit="1" customWidth="1"/>
    <col min="4" max="4" width="10.875" style="12" bestFit="1" customWidth="1"/>
    <col min="5" max="8" width="11.125" style="12" bestFit="1" customWidth="1"/>
    <col min="9" max="10" width="9.625" style="12" bestFit="1" customWidth="1"/>
    <col min="11" max="16384" width="9" style="12"/>
  </cols>
  <sheetData>
    <row r="1" spans="2:9" x14ac:dyDescent="0.25">
      <c r="B1" s="21"/>
      <c r="C1" s="22" t="s">
        <v>23</v>
      </c>
      <c r="D1" s="23" t="s">
        <v>27</v>
      </c>
      <c r="E1" s="23" t="s">
        <v>28</v>
      </c>
      <c r="F1" s="23" t="s">
        <v>29</v>
      </c>
      <c r="G1" s="23" t="s">
        <v>30</v>
      </c>
      <c r="H1" s="23" t="s">
        <v>31</v>
      </c>
      <c r="I1" s="19" t="s">
        <v>45</v>
      </c>
    </row>
    <row r="2" spans="2:9" x14ac:dyDescent="0.25">
      <c r="B2" s="28" t="s">
        <v>21</v>
      </c>
      <c r="C2" s="7">
        <v>0.9</v>
      </c>
      <c r="D2" s="6">
        <f>D4*0.9</f>
        <v>16.2</v>
      </c>
      <c r="E2" s="6">
        <f t="shared" ref="E2:H2" si="0">E4*0.9</f>
        <v>32.4</v>
      </c>
      <c r="F2" s="6">
        <f t="shared" si="0"/>
        <v>34.200000000000003</v>
      </c>
      <c r="G2" s="6">
        <f t="shared" si="0"/>
        <v>37.800000000000004</v>
      </c>
      <c r="H2" s="6">
        <f t="shared" si="0"/>
        <v>41.4</v>
      </c>
    </row>
    <row r="3" spans="2:9" x14ac:dyDescent="0.25">
      <c r="B3" s="28" t="s">
        <v>22</v>
      </c>
      <c r="C3" s="7">
        <v>0.1</v>
      </c>
      <c r="D3" s="6">
        <f>D4*0.1</f>
        <v>1.8</v>
      </c>
      <c r="E3" s="6">
        <f t="shared" ref="E3:H3" si="1">E4*0.1</f>
        <v>3.6</v>
      </c>
      <c r="F3" s="6">
        <f t="shared" si="1"/>
        <v>3.8000000000000003</v>
      </c>
      <c r="G3" s="6">
        <f t="shared" si="1"/>
        <v>4.2</v>
      </c>
      <c r="H3" s="6">
        <f t="shared" si="1"/>
        <v>4.6000000000000005</v>
      </c>
    </row>
    <row r="4" spans="2:9" x14ac:dyDescent="0.25">
      <c r="B4" s="28" t="s">
        <v>20</v>
      </c>
      <c r="C4" s="6"/>
      <c r="D4" s="6">
        <v>18</v>
      </c>
      <c r="E4" s="6">
        <v>36</v>
      </c>
      <c r="F4" s="6">
        <v>38</v>
      </c>
      <c r="G4" s="6">
        <v>42</v>
      </c>
      <c r="H4" s="6">
        <v>46</v>
      </c>
    </row>
    <row r="5" spans="2:9" x14ac:dyDescent="0.25">
      <c r="B5" s="28" t="s">
        <v>46</v>
      </c>
      <c r="C5" s="6"/>
      <c r="D5" s="2">
        <v>18</v>
      </c>
      <c r="E5" s="2">
        <v>18</v>
      </c>
      <c r="F5" s="2">
        <v>18</v>
      </c>
      <c r="G5" s="2">
        <v>18</v>
      </c>
      <c r="H5" s="2">
        <v>18</v>
      </c>
    </row>
    <row r="6" spans="2:9" x14ac:dyDescent="0.25">
      <c r="B6" s="1" t="s">
        <v>47</v>
      </c>
      <c r="C6" s="1"/>
      <c r="D6" s="30">
        <f>D4*D5</f>
        <v>324</v>
      </c>
      <c r="E6" s="30">
        <f>E4*E5</f>
        <v>648</v>
      </c>
      <c r="F6" s="30">
        <f>F4*F5</f>
        <v>684</v>
      </c>
      <c r="G6" s="30">
        <f>G4*G5</f>
        <v>756</v>
      </c>
      <c r="H6" s="30">
        <f>H4*H5</f>
        <v>828</v>
      </c>
    </row>
    <row r="7" spans="2:9" x14ac:dyDescent="0.25">
      <c r="B7" s="28" t="s">
        <v>48</v>
      </c>
      <c r="C7" s="1"/>
      <c r="D7" s="3">
        <v>22</v>
      </c>
      <c r="E7" s="3">
        <v>22</v>
      </c>
      <c r="F7" s="3">
        <v>22</v>
      </c>
      <c r="G7" s="3">
        <v>22</v>
      </c>
      <c r="H7" s="3">
        <v>22</v>
      </c>
    </row>
    <row r="8" spans="2:9" x14ac:dyDescent="0.25">
      <c r="B8" s="1" t="s">
        <v>49</v>
      </c>
      <c r="C8" s="1"/>
      <c r="D8" s="30">
        <v>396</v>
      </c>
      <c r="E8" s="30">
        <v>756</v>
      </c>
      <c r="F8" s="30">
        <v>800</v>
      </c>
      <c r="G8" s="30">
        <v>884</v>
      </c>
      <c r="H8" s="30">
        <v>968</v>
      </c>
    </row>
    <row r="9" spans="2:9" x14ac:dyDescent="0.25">
      <c r="B9" s="6"/>
      <c r="C9" s="6"/>
      <c r="D9" s="9"/>
      <c r="E9" s="9"/>
      <c r="F9" s="9"/>
      <c r="G9" s="9"/>
      <c r="H9" s="9"/>
    </row>
    <row r="10" spans="2:9" x14ac:dyDescent="0.25">
      <c r="B10" s="28" t="s">
        <v>17</v>
      </c>
      <c r="C10" s="10">
        <v>606.55999999999995</v>
      </c>
      <c r="D10" s="9">
        <f>D2*D5*606.56</f>
        <v>176872.89599999995</v>
      </c>
      <c r="E10" s="9">
        <f>E2*E5*606.56</f>
        <v>353745.7919999999</v>
      </c>
      <c r="F10" s="9">
        <f>F2*F5*606.56</f>
        <v>373398.33599999995</v>
      </c>
      <c r="G10" s="9">
        <f>G2*G5*606.56</f>
        <v>412703.424</v>
      </c>
      <c r="H10" s="9">
        <f>H2*H5*606.56</f>
        <v>452008.51199999993</v>
      </c>
    </row>
    <row r="11" spans="2:9" x14ac:dyDescent="0.25">
      <c r="B11" s="28" t="s">
        <v>16</v>
      </c>
      <c r="C11" s="10">
        <v>1580.73</v>
      </c>
      <c r="D11" s="9">
        <f>D3*D5*1580.73</f>
        <v>51215.652000000002</v>
      </c>
      <c r="E11" s="9">
        <f>E3*E5*1580.73</f>
        <v>102431.304</v>
      </c>
      <c r="F11" s="9">
        <f>F3*F5*1580.73</f>
        <v>108121.93200000002</v>
      </c>
      <c r="G11" s="9">
        <f>G3*G5*1580.73</f>
        <v>119503.18800000001</v>
      </c>
      <c r="H11" s="9">
        <f>H3*H5*1580.73</f>
        <v>130884.44400000002</v>
      </c>
    </row>
    <row r="12" spans="2:9" x14ac:dyDescent="0.25">
      <c r="B12" s="29" t="s">
        <v>18</v>
      </c>
      <c r="C12" s="15">
        <v>416.67</v>
      </c>
      <c r="D12" s="16">
        <f>D4*D5*416.67</f>
        <v>135001.08000000002</v>
      </c>
      <c r="E12" s="16">
        <f>E4*E5*416.67</f>
        <v>270002.16000000003</v>
      </c>
      <c r="F12" s="16">
        <f>F4*F5*416.67</f>
        <v>285002.28000000003</v>
      </c>
      <c r="G12" s="16">
        <f>G4*G5*416.67</f>
        <v>315002.52</v>
      </c>
      <c r="H12" s="16">
        <f>H4*H5*416.67</f>
        <v>345002.76</v>
      </c>
    </row>
    <row r="13" spans="2:9" x14ac:dyDescent="0.25">
      <c r="B13" s="1" t="s">
        <v>19</v>
      </c>
      <c r="C13" s="1"/>
      <c r="D13" s="14">
        <f>SUM(D10:D12)</f>
        <v>363089.62799999997</v>
      </c>
      <c r="E13" s="14">
        <f>SUM(E10:E12)</f>
        <v>726179.25599999994</v>
      </c>
      <c r="F13" s="14">
        <f t="shared" ref="F13:H13" si="2">SUM(F10:F12)</f>
        <v>766522.54799999995</v>
      </c>
      <c r="G13" s="14">
        <f t="shared" si="2"/>
        <v>847209.13199999998</v>
      </c>
      <c r="H13" s="14">
        <f t="shared" si="2"/>
        <v>927895.71600000001</v>
      </c>
    </row>
    <row r="14" spans="2:9" x14ac:dyDescent="0.25">
      <c r="B14" s="1"/>
      <c r="C14" s="1"/>
      <c r="D14" s="14"/>
      <c r="E14" s="14"/>
      <c r="F14" s="14"/>
      <c r="G14" s="14"/>
      <c r="H14" s="14"/>
    </row>
    <row r="15" spans="2:9" x14ac:dyDescent="0.25">
      <c r="B15" s="1" t="s">
        <v>42</v>
      </c>
      <c r="C15" s="6"/>
      <c r="D15" s="9"/>
      <c r="E15" s="6"/>
      <c r="F15" s="6"/>
      <c r="G15" s="6"/>
      <c r="H15" s="6"/>
    </row>
    <row r="16" spans="2:9" x14ac:dyDescent="0.25">
      <c r="B16" s="28" t="s">
        <v>12</v>
      </c>
      <c r="C16" s="6"/>
      <c r="D16" s="6">
        <v>186.23</v>
      </c>
      <c r="E16" s="6">
        <v>186.23</v>
      </c>
      <c r="F16" s="6">
        <v>186.23</v>
      </c>
      <c r="G16" s="6">
        <v>186.23</v>
      </c>
      <c r="H16" s="6">
        <v>186.23</v>
      </c>
    </row>
    <row r="17" spans="2:11" x14ac:dyDescent="0.25">
      <c r="B17" s="28" t="s">
        <v>44</v>
      </c>
      <c r="C17" s="6"/>
      <c r="D17" s="31">
        <f>D8/D16</f>
        <v>2.1264028352037805</v>
      </c>
      <c r="E17" s="31">
        <v>4.0999999999999996</v>
      </c>
      <c r="F17" s="31">
        <f>F8/F16</f>
        <v>4.2957633034419809</v>
      </c>
      <c r="G17" s="31">
        <f t="shared" ref="G17:H17" si="3">G8/G16</f>
        <v>4.7468184503033886</v>
      </c>
      <c r="H17" s="31">
        <f t="shared" si="3"/>
        <v>5.1978735971647962</v>
      </c>
    </row>
    <row r="18" spans="2:11" x14ac:dyDescent="0.25">
      <c r="B18" s="36" t="s">
        <v>50</v>
      </c>
      <c r="C18" s="37"/>
      <c r="D18" s="38">
        <v>76404</v>
      </c>
      <c r="E18" s="38">
        <v>76404</v>
      </c>
      <c r="F18" s="38">
        <v>76404</v>
      </c>
      <c r="G18" s="38">
        <v>76404</v>
      </c>
      <c r="H18" s="38">
        <v>76404</v>
      </c>
    </row>
    <row r="19" spans="2:11" x14ac:dyDescent="0.25">
      <c r="B19" s="36" t="s">
        <v>51</v>
      </c>
      <c r="C19" s="37"/>
      <c r="D19" s="38">
        <v>116286</v>
      </c>
      <c r="E19" s="38">
        <v>116286</v>
      </c>
      <c r="F19" s="38">
        <v>116286</v>
      </c>
      <c r="G19" s="38">
        <v>116286</v>
      </c>
      <c r="H19" s="38">
        <v>116286</v>
      </c>
    </row>
    <row r="20" spans="2:11" x14ac:dyDescent="0.25">
      <c r="B20" s="29" t="s">
        <v>52</v>
      </c>
      <c r="C20" s="8"/>
      <c r="D20" s="5">
        <f>D19*$K$20+D18*(1-$K$20)</f>
        <v>105119.04000000001</v>
      </c>
      <c r="E20" s="35">
        <f>E19*$K$20+E18*(1-$K$20)</f>
        <v>105119.04000000001</v>
      </c>
      <c r="F20" s="5">
        <f t="shared" ref="F20:H20" si="4">F19*$K$20+F18*(1-$K$20)</f>
        <v>105119.04000000001</v>
      </c>
      <c r="G20" s="5">
        <f t="shared" si="4"/>
        <v>105119.04000000001</v>
      </c>
      <c r="H20" s="5">
        <f t="shared" si="4"/>
        <v>105119.04000000001</v>
      </c>
      <c r="K20" s="34">
        <v>0.72</v>
      </c>
    </row>
    <row r="21" spans="2:11" x14ac:dyDescent="0.25">
      <c r="B21" s="1" t="s">
        <v>41</v>
      </c>
      <c r="C21" s="1"/>
      <c r="D21" s="14">
        <f>D20*D17</f>
        <v>223525.42468989964</v>
      </c>
      <c r="E21" s="14">
        <f t="shared" ref="E21:H21" si="5">E20*E17</f>
        <v>430988.06400000001</v>
      </c>
      <c r="F21" s="14">
        <f>F20*F17</f>
        <v>451566.51452504977</v>
      </c>
      <c r="G21" s="14">
        <f t="shared" si="5"/>
        <v>498980.99855017994</v>
      </c>
      <c r="H21" s="14">
        <f t="shared" si="5"/>
        <v>546395.48257531016</v>
      </c>
    </row>
    <row r="22" spans="2:11" x14ac:dyDescent="0.25">
      <c r="B22" s="29" t="s">
        <v>13</v>
      </c>
      <c r="C22" s="17">
        <v>0.44890000000000002</v>
      </c>
      <c r="D22" s="16">
        <f>D21*0.4489</f>
        <v>100340.56314329595</v>
      </c>
      <c r="E22" s="16">
        <f>E21*0.4489</f>
        <v>193470.5419296</v>
      </c>
      <c r="F22" s="16">
        <f>F21*0.4489</f>
        <v>202708.20837029486</v>
      </c>
      <c r="G22" s="16">
        <f>G21*0.4489</f>
        <v>223992.5702491758</v>
      </c>
      <c r="H22" s="16">
        <f>H21*0.4489</f>
        <v>245276.93212805674</v>
      </c>
    </row>
    <row r="23" spans="2:11" x14ac:dyDescent="0.25">
      <c r="B23" s="1" t="s">
        <v>36</v>
      </c>
      <c r="C23" s="1"/>
      <c r="D23" s="14">
        <f>D21+D22</f>
        <v>323865.9878331956</v>
      </c>
      <c r="E23" s="14">
        <f>E21+E22</f>
        <v>624458.60592960007</v>
      </c>
      <c r="F23" s="14">
        <f>F21+F22</f>
        <v>654274.7228953446</v>
      </c>
      <c r="G23" s="14">
        <f>G21+G22</f>
        <v>722973.56879935577</v>
      </c>
      <c r="H23" s="14">
        <f>H21+H22</f>
        <v>791672.41470336693</v>
      </c>
    </row>
    <row r="24" spans="2:11" x14ac:dyDescent="0.25">
      <c r="B24" s="28" t="s">
        <v>14</v>
      </c>
      <c r="C24" s="11">
        <v>0.1148</v>
      </c>
      <c r="D24" s="9">
        <f>D23*0.1148</f>
        <v>37179.815403250854</v>
      </c>
      <c r="E24" s="9">
        <f>E23*0.1148</f>
        <v>71687.847960718093</v>
      </c>
      <c r="F24" s="9">
        <f>F23*0.1148</f>
        <v>75110.738188385556</v>
      </c>
      <c r="G24" s="9">
        <f>G23*0.1148</f>
        <v>82997.365698166046</v>
      </c>
      <c r="H24" s="9">
        <f>H23*0.1148</f>
        <v>90883.993207946522</v>
      </c>
    </row>
    <row r="25" spans="2:11" x14ac:dyDescent="0.25">
      <c r="B25" s="29" t="s">
        <v>43</v>
      </c>
      <c r="C25" s="17">
        <v>0.54049999999999998</v>
      </c>
      <c r="D25" s="16">
        <f>D23*0.5405</f>
        <v>175049.56642384222</v>
      </c>
      <c r="E25" s="16">
        <f>E23*0.5405</f>
        <v>337519.87650494883</v>
      </c>
      <c r="F25" s="16">
        <f>F23*0.5405</f>
        <v>353635.48772493377</v>
      </c>
      <c r="G25" s="16">
        <f>G23*0.5405</f>
        <v>390767.21393605176</v>
      </c>
      <c r="H25" s="16">
        <f>H23*0.5405</f>
        <v>427898.94014716981</v>
      </c>
    </row>
    <row r="26" spans="2:11" x14ac:dyDescent="0.25">
      <c r="B26" s="1" t="s">
        <v>37</v>
      </c>
      <c r="C26" s="1"/>
      <c r="D26" s="14">
        <f>SUM(D23:D25)</f>
        <v>536095.36966028868</v>
      </c>
      <c r="E26" s="14">
        <f>SUM(E23:E25)</f>
        <v>1033666.330395267</v>
      </c>
      <c r="F26" s="14">
        <f>SUM(F23:F25)</f>
        <v>1083020.948808664</v>
      </c>
      <c r="G26" s="14">
        <f>SUM(G23:G25)</f>
        <v>1196738.1484335735</v>
      </c>
      <c r="H26" s="14">
        <f>SUM(H23:H25)</f>
        <v>1310455.3480584833</v>
      </c>
    </row>
    <row r="27" spans="2:11" x14ac:dyDescent="0.25">
      <c r="B27" s="6"/>
      <c r="C27" s="6"/>
      <c r="D27" s="6"/>
      <c r="E27" s="6"/>
      <c r="F27" s="6"/>
      <c r="G27" s="6"/>
      <c r="H27" s="6"/>
    </row>
    <row r="28" spans="2:11" x14ac:dyDescent="0.25">
      <c r="B28" s="1" t="s">
        <v>15</v>
      </c>
      <c r="C28" s="1" t="s">
        <v>26</v>
      </c>
      <c r="D28" s="18">
        <f>D26-SUM(D10:D11)</f>
        <v>308006.82166028873</v>
      </c>
      <c r="E28" s="18">
        <f>E26-SUM(E10:E11)</f>
        <v>577489.23439526709</v>
      </c>
      <c r="F28" s="32">
        <f>F26-SUM(F10:F11)</f>
        <v>601500.68080866407</v>
      </c>
      <c r="G28" s="32">
        <f>G26-SUM(G10:G11)</f>
        <v>664531.53643357358</v>
      </c>
      <c r="H28" s="32">
        <f>H26-SUM(H10:H11)</f>
        <v>727562.39205848332</v>
      </c>
    </row>
    <row r="29" spans="2:11" x14ac:dyDescent="0.25">
      <c r="F29" s="33" t="e">
        <f>F28-#REF!</f>
        <v>#REF!</v>
      </c>
      <c r="G29" s="33" t="e">
        <f>G28-#REF!</f>
        <v>#REF!</v>
      </c>
      <c r="H29" s="33" t="e">
        <f>H28-#REF!</f>
        <v>#REF!</v>
      </c>
    </row>
    <row r="30" spans="2:11" x14ac:dyDescent="0.25">
      <c r="B30" s="1" t="s">
        <v>24</v>
      </c>
      <c r="C30" s="19" t="s">
        <v>25</v>
      </c>
      <c r="D30" s="20" t="e">
        <f>#REF!</f>
        <v>#REF!</v>
      </c>
      <c r="E30" s="20" t="e">
        <f>#REF!</f>
        <v>#REF!</v>
      </c>
      <c r="F30" s="20" t="e">
        <f>#REF!</f>
        <v>#REF!</v>
      </c>
      <c r="G30" s="20" t="e">
        <f>#REF!</f>
        <v>#REF!</v>
      </c>
      <c r="H30" s="20" t="e">
        <f>#REF!</f>
        <v>#REF!</v>
      </c>
    </row>
    <row r="31" spans="2:11" x14ac:dyDescent="0.25">
      <c r="B31" s="6" t="s">
        <v>38</v>
      </c>
      <c r="D31" s="13" t="e">
        <f>D30-D26</f>
        <v>#REF!</v>
      </c>
      <c r="E31" s="13" t="e">
        <f t="shared" ref="E31:H31" si="6">E30-E26</f>
        <v>#REF!</v>
      </c>
      <c r="F31" s="13" t="e">
        <f t="shared" si="6"/>
        <v>#REF!</v>
      </c>
      <c r="G31" s="13" t="e">
        <f t="shared" si="6"/>
        <v>#REF!</v>
      </c>
      <c r="H31" s="13" t="e">
        <f t="shared" si="6"/>
        <v>#REF!</v>
      </c>
    </row>
    <row r="32" spans="2:11" x14ac:dyDescent="0.25">
      <c r="B32" s="6" t="s">
        <v>39</v>
      </c>
      <c r="D32" s="4" t="e">
        <f>D30/D26-1</f>
        <v>#REF!</v>
      </c>
      <c r="E32" s="4" t="e">
        <f t="shared" ref="E32:H32" si="7">E30/E26-1</f>
        <v>#REF!</v>
      </c>
      <c r="F32" s="4" t="e">
        <f t="shared" si="7"/>
        <v>#REF!</v>
      </c>
      <c r="G32" s="4" t="e">
        <f t="shared" si="7"/>
        <v>#REF!</v>
      </c>
      <c r="H32" s="4" t="e">
        <f t="shared" si="7"/>
        <v>#REF!</v>
      </c>
    </row>
    <row r="34" spans="3:7" x14ac:dyDescent="0.25">
      <c r="C34" s="4"/>
      <c r="D34" s="27" t="s">
        <v>33</v>
      </c>
      <c r="E34" s="27" t="s">
        <v>34</v>
      </c>
      <c r="F34" s="27" t="s">
        <v>35</v>
      </c>
      <c r="G34" s="4"/>
    </row>
    <row r="35" spans="3:7" x14ac:dyDescent="0.25">
      <c r="C35" s="12" t="s">
        <v>32</v>
      </c>
      <c r="D35" s="24">
        <f>H21</f>
        <v>546395.48257531016</v>
      </c>
      <c r="E35" s="13" t="e">
        <f>SUM(#REF!)</f>
        <v>#REF!</v>
      </c>
      <c r="F35" s="13" t="e">
        <f>E35-D35</f>
        <v>#REF!</v>
      </c>
      <c r="G35" s="4" t="e">
        <f>F35/SUM(F35:F36)</f>
        <v>#REF!</v>
      </c>
    </row>
    <row r="36" spans="3:7" x14ac:dyDescent="0.25">
      <c r="C36" s="12" t="s">
        <v>40</v>
      </c>
      <c r="D36" s="25">
        <f>H26-D35</f>
        <v>764059.86548317317</v>
      </c>
      <c r="E36" s="26" t="e">
        <f>SUM(#REF!)</f>
        <v>#REF!</v>
      </c>
      <c r="F36" s="26" t="e">
        <f>E36-D36</f>
        <v>#REF!</v>
      </c>
      <c r="G36" s="4" t="e">
        <f>F36/SUM(F35:F36)</f>
        <v>#REF!</v>
      </c>
    </row>
    <row r="37" spans="3:7" x14ac:dyDescent="0.25">
      <c r="D37" s="24">
        <f>SUM(D35:D36)</f>
        <v>1310455.3480584833</v>
      </c>
      <c r="E37" s="24" t="e">
        <f>SUM(E35:E36)</f>
        <v>#REF!</v>
      </c>
      <c r="F37" s="24" t="e">
        <f>SUM(F35:F36)</f>
        <v>#REF!</v>
      </c>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C1F52"/>
  </sheetPr>
  <dimension ref="A1:K37"/>
  <sheetViews>
    <sheetView showGridLines="0" workbookViewId="0">
      <selection activeCell="E43" sqref="E43"/>
    </sheetView>
  </sheetViews>
  <sheetFormatPr defaultColWidth="9" defaultRowHeight="15" x14ac:dyDescent="0.25"/>
  <cols>
    <col min="1" max="1" width="2.5" style="40" customWidth="1"/>
    <col min="2" max="2" width="36.375" style="41" customWidth="1"/>
    <col min="3" max="9" width="9.75" style="41" customWidth="1"/>
    <col min="10" max="16384" width="9" style="39"/>
  </cols>
  <sheetData>
    <row r="1" spans="1:9" ht="14.25" customHeight="1" thickBot="1" x14ac:dyDescent="0.3"/>
    <row r="2" spans="1:9" ht="26.25" x14ac:dyDescent="0.25">
      <c r="A2" s="77"/>
      <c r="B2" s="102"/>
      <c r="C2" s="103" t="s">
        <v>61</v>
      </c>
      <c r="D2" s="104" t="s">
        <v>0</v>
      </c>
      <c r="E2" s="104" t="s">
        <v>1</v>
      </c>
      <c r="F2" s="104" t="s">
        <v>2</v>
      </c>
      <c r="G2" s="104" t="s">
        <v>3</v>
      </c>
      <c r="H2" s="104" t="s">
        <v>4</v>
      </c>
      <c r="I2" s="105" t="s">
        <v>5</v>
      </c>
    </row>
    <row r="3" spans="1:9" x14ac:dyDescent="0.25">
      <c r="A3" s="78"/>
      <c r="B3" s="63" t="s">
        <v>63</v>
      </c>
      <c r="C3" s="66"/>
      <c r="D3" s="66"/>
      <c r="E3" s="66"/>
      <c r="F3" s="66"/>
      <c r="G3" s="66"/>
      <c r="H3" s="66"/>
      <c r="I3" s="106"/>
    </row>
    <row r="4" spans="1:9" ht="14.25" customHeight="1" x14ac:dyDescent="0.25">
      <c r="A4" s="78">
        <v>1</v>
      </c>
      <c r="B4" s="107" t="s">
        <v>8</v>
      </c>
      <c r="C4" s="108"/>
      <c r="D4" s="108"/>
      <c r="E4" s="108"/>
      <c r="F4" s="108"/>
      <c r="G4" s="108"/>
      <c r="H4" s="108"/>
      <c r="I4" s="109">
        <f>SUM(C4:H4)</f>
        <v>0</v>
      </c>
    </row>
    <row r="5" spans="1:9" ht="14.25" customHeight="1" x14ac:dyDescent="0.25">
      <c r="A5" s="78">
        <v>2</v>
      </c>
      <c r="B5" s="79" t="s">
        <v>9</v>
      </c>
      <c r="C5" s="46"/>
      <c r="D5" s="46"/>
      <c r="E5" s="46"/>
      <c r="F5" s="46"/>
      <c r="G5" s="46"/>
      <c r="H5" s="46"/>
      <c r="I5" s="109">
        <f>SUM(C5:H5)</f>
        <v>0</v>
      </c>
    </row>
    <row r="6" spans="1:9" x14ac:dyDescent="0.25">
      <c r="A6" s="78">
        <v>4</v>
      </c>
      <c r="B6" s="79" t="s">
        <v>108</v>
      </c>
      <c r="C6" s="46"/>
      <c r="D6" s="46"/>
      <c r="E6" s="46"/>
      <c r="F6" s="46"/>
      <c r="G6" s="46"/>
      <c r="H6" s="46"/>
      <c r="I6" s="109">
        <f>SUM(C6:H6)</f>
        <v>0</v>
      </c>
    </row>
    <row r="7" spans="1:9" x14ac:dyDescent="0.25">
      <c r="A7" s="78">
        <v>3</v>
      </c>
      <c r="B7" s="79" t="s">
        <v>128</v>
      </c>
      <c r="C7" s="46"/>
      <c r="D7" s="46"/>
      <c r="E7" s="46"/>
      <c r="F7" s="46"/>
      <c r="G7" s="46"/>
      <c r="H7" s="46"/>
      <c r="I7" s="109">
        <f t="shared" ref="I7:I11" si="0">SUM(C7:H7)</f>
        <v>0</v>
      </c>
    </row>
    <row r="8" spans="1:9" x14ac:dyDescent="0.25">
      <c r="A8" s="78">
        <v>5</v>
      </c>
      <c r="B8" s="79" t="s">
        <v>126</v>
      </c>
      <c r="C8" s="46"/>
      <c r="D8" s="46"/>
      <c r="E8" s="46"/>
      <c r="F8" s="46"/>
      <c r="G8" s="46"/>
      <c r="H8" s="46"/>
      <c r="I8" s="109"/>
    </row>
    <row r="9" spans="1:9" x14ac:dyDescent="0.25">
      <c r="A9" s="78">
        <v>6</v>
      </c>
      <c r="B9" s="79" t="s">
        <v>127</v>
      </c>
      <c r="C9" s="46"/>
      <c r="D9" s="46"/>
      <c r="E9" s="46"/>
      <c r="F9" s="46"/>
      <c r="G9" s="46"/>
      <c r="H9" s="46"/>
      <c r="I9" s="109">
        <f t="shared" si="0"/>
        <v>0</v>
      </c>
    </row>
    <row r="10" spans="1:9" x14ac:dyDescent="0.25">
      <c r="A10" s="78">
        <v>7</v>
      </c>
      <c r="B10" s="43" t="s">
        <v>57</v>
      </c>
      <c r="C10" s="49"/>
      <c r="D10" s="49"/>
      <c r="E10" s="49"/>
      <c r="F10" s="49"/>
      <c r="G10" s="49"/>
      <c r="H10" s="49"/>
      <c r="I10" s="110">
        <f t="shared" si="0"/>
        <v>0</v>
      </c>
    </row>
    <row r="11" spans="1:9" x14ac:dyDescent="0.25">
      <c r="A11" s="78">
        <v>8</v>
      </c>
      <c r="B11" s="82" t="s">
        <v>55</v>
      </c>
      <c r="C11" s="111">
        <f t="shared" ref="C11:H11" si="1">SUM(C4:C10)</f>
        <v>0</v>
      </c>
      <c r="D11" s="111">
        <f t="shared" si="1"/>
        <v>0</v>
      </c>
      <c r="E11" s="111">
        <f t="shared" si="1"/>
        <v>0</v>
      </c>
      <c r="F11" s="111">
        <f t="shared" si="1"/>
        <v>0</v>
      </c>
      <c r="G11" s="111">
        <f t="shared" si="1"/>
        <v>0</v>
      </c>
      <c r="H11" s="111">
        <f t="shared" si="1"/>
        <v>0</v>
      </c>
      <c r="I11" s="109">
        <f t="shared" si="0"/>
        <v>0</v>
      </c>
    </row>
    <row r="12" spans="1:9" x14ac:dyDescent="0.25">
      <c r="A12" s="78"/>
      <c r="B12" s="82"/>
      <c r="C12" s="108"/>
      <c r="D12" s="108"/>
      <c r="E12" s="108"/>
      <c r="F12" s="108"/>
      <c r="G12" s="108"/>
      <c r="H12" s="108"/>
      <c r="I12" s="109"/>
    </row>
    <row r="13" spans="1:9" x14ac:dyDescent="0.25">
      <c r="A13" s="78"/>
      <c r="B13" s="65" t="s">
        <v>67</v>
      </c>
      <c r="C13" s="64"/>
      <c r="D13" s="64"/>
      <c r="E13" s="64"/>
      <c r="F13" s="64"/>
      <c r="G13" s="64"/>
      <c r="H13" s="64"/>
      <c r="I13" s="110"/>
    </row>
    <row r="14" spans="1:9" x14ac:dyDescent="0.25">
      <c r="A14" s="78">
        <v>9</v>
      </c>
      <c r="B14" s="107" t="s">
        <v>8</v>
      </c>
      <c r="C14" s="46">
        <v>0</v>
      </c>
      <c r="D14" s="46"/>
      <c r="E14" s="46"/>
      <c r="F14" s="46"/>
      <c r="G14" s="46"/>
      <c r="H14" s="46"/>
      <c r="I14" s="109">
        <f>SUM(C14:H14)</f>
        <v>0</v>
      </c>
    </row>
    <row r="15" spans="1:9" x14ac:dyDescent="0.25">
      <c r="A15" s="78">
        <v>10</v>
      </c>
      <c r="B15" s="79" t="s">
        <v>9</v>
      </c>
      <c r="C15" s="46">
        <v>0</v>
      </c>
      <c r="D15" s="46"/>
      <c r="E15" s="46"/>
      <c r="F15" s="46"/>
      <c r="G15" s="46"/>
      <c r="H15" s="46"/>
      <c r="I15" s="109">
        <f>SUM(C15:H15)</f>
        <v>0</v>
      </c>
    </row>
    <row r="16" spans="1:9" x14ac:dyDescent="0.25">
      <c r="A16" s="78">
        <v>11</v>
      </c>
      <c r="B16" s="79" t="s">
        <v>108</v>
      </c>
      <c r="C16" s="46">
        <v>0</v>
      </c>
      <c r="D16" s="46"/>
      <c r="E16" s="46"/>
      <c r="F16" s="46"/>
      <c r="G16" s="46"/>
      <c r="H16" s="46"/>
      <c r="I16" s="109">
        <f>SUM(C16:H16)</f>
        <v>0</v>
      </c>
    </row>
    <row r="17" spans="1:9" x14ac:dyDescent="0.25">
      <c r="A17" s="78">
        <v>12</v>
      </c>
      <c r="B17" s="79" t="s">
        <v>128</v>
      </c>
      <c r="C17" s="46">
        <v>0</v>
      </c>
      <c r="D17" s="46"/>
      <c r="E17" s="46"/>
      <c r="F17" s="46"/>
      <c r="G17" s="46"/>
      <c r="H17" s="46"/>
      <c r="I17" s="109">
        <f t="shared" ref="I17:I25" si="2">SUM(C17:H17)</f>
        <v>0</v>
      </c>
    </row>
    <row r="18" spans="1:9" x14ac:dyDescent="0.25">
      <c r="A18" s="78">
        <v>13</v>
      </c>
      <c r="B18" s="79" t="s">
        <v>126</v>
      </c>
      <c r="C18" s="46"/>
      <c r="D18" s="46"/>
      <c r="E18" s="46"/>
      <c r="F18" s="46"/>
      <c r="G18" s="46"/>
      <c r="H18" s="46"/>
      <c r="I18" s="109"/>
    </row>
    <row r="19" spans="1:9" x14ac:dyDescent="0.25">
      <c r="A19" s="78">
        <v>14</v>
      </c>
      <c r="B19" s="79" t="s">
        <v>127</v>
      </c>
      <c r="C19" s="46">
        <v>0</v>
      </c>
      <c r="D19" s="46"/>
      <c r="E19" s="46"/>
      <c r="F19" s="46"/>
      <c r="G19" s="46"/>
      <c r="H19" s="46"/>
      <c r="I19" s="109">
        <f t="shared" si="2"/>
        <v>0</v>
      </c>
    </row>
    <row r="20" spans="1:9" x14ac:dyDescent="0.25">
      <c r="A20" s="78">
        <v>15</v>
      </c>
      <c r="B20" s="79" t="s">
        <v>10</v>
      </c>
      <c r="C20" s="46">
        <v>0</v>
      </c>
      <c r="D20" s="46"/>
      <c r="E20" s="46"/>
      <c r="F20" s="46"/>
      <c r="G20" s="46"/>
      <c r="H20" s="46"/>
      <c r="I20" s="109">
        <f t="shared" si="2"/>
        <v>0</v>
      </c>
    </row>
    <row r="21" spans="1:9" x14ac:dyDescent="0.25">
      <c r="A21" s="78">
        <v>16</v>
      </c>
      <c r="B21" s="79" t="s">
        <v>11</v>
      </c>
      <c r="C21" s="46">
        <v>0</v>
      </c>
      <c r="D21" s="46"/>
      <c r="E21" s="46"/>
      <c r="F21" s="46"/>
      <c r="G21" s="46"/>
      <c r="H21" s="46"/>
      <c r="I21" s="109">
        <f t="shared" si="2"/>
        <v>0</v>
      </c>
    </row>
    <row r="22" spans="1:9" x14ac:dyDescent="0.25">
      <c r="A22" s="78">
        <v>17</v>
      </c>
      <c r="B22" s="43" t="s">
        <v>57</v>
      </c>
      <c r="C22" s="49">
        <v>0</v>
      </c>
      <c r="D22" s="49"/>
      <c r="E22" s="49"/>
      <c r="F22" s="49"/>
      <c r="G22" s="49"/>
      <c r="H22" s="49"/>
      <c r="I22" s="110">
        <f t="shared" si="2"/>
        <v>0</v>
      </c>
    </row>
    <row r="23" spans="1:9" x14ac:dyDescent="0.25">
      <c r="A23" s="78">
        <v>18</v>
      </c>
      <c r="B23" s="82" t="s">
        <v>56</v>
      </c>
      <c r="C23" s="111">
        <f t="shared" ref="C23:H23" si="3">SUM(C14:C22)</f>
        <v>0</v>
      </c>
      <c r="D23" s="111">
        <f t="shared" si="3"/>
        <v>0</v>
      </c>
      <c r="E23" s="111">
        <f t="shared" si="3"/>
        <v>0</v>
      </c>
      <c r="F23" s="111">
        <f t="shared" si="3"/>
        <v>0</v>
      </c>
      <c r="G23" s="111">
        <f t="shared" si="3"/>
        <v>0</v>
      </c>
      <c r="H23" s="111">
        <f t="shared" si="3"/>
        <v>0</v>
      </c>
      <c r="I23" s="109">
        <f t="shared" si="2"/>
        <v>0</v>
      </c>
    </row>
    <row r="24" spans="1:9" x14ac:dyDescent="0.25">
      <c r="A24" s="78"/>
      <c r="C24" s="108"/>
      <c r="D24" s="108"/>
      <c r="E24" s="108"/>
      <c r="F24" s="108"/>
      <c r="G24" s="108"/>
      <c r="H24" s="108"/>
      <c r="I24" s="109"/>
    </row>
    <row r="25" spans="1:9" ht="15.75" thickBot="1" x14ac:dyDescent="0.3">
      <c r="A25" s="85">
        <v>19</v>
      </c>
      <c r="B25" s="86" t="s">
        <v>68</v>
      </c>
      <c r="C25" s="112">
        <f t="shared" ref="C25:H25" si="4">C11+C23</f>
        <v>0</v>
      </c>
      <c r="D25" s="112">
        <f t="shared" si="4"/>
        <v>0</v>
      </c>
      <c r="E25" s="112">
        <f t="shared" si="4"/>
        <v>0</v>
      </c>
      <c r="F25" s="112">
        <f t="shared" si="4"/>
        <v>0</v>
      </c>
      <c r="G25" s="112">
        <f t="shared" si="4"/>
        <v>0</v>
      </c>
      <c r="H25" s="112">
        <f t="shared" si="4"/>
        <v>0</v>
      </c>
      <c r="I25" s="113">
        <f t="shared" si="2"/>
        <v>0</v>
      </c>
    </row>
    <row r="26" spans="1:9" ht="5.25" customHeight="1" x14ac:dyDescent="0.25"/>
    <row r="27" spans="1:9" x14ac:dyDescent="0.25">
      <c r="B27" s="42" t="s">
        <v>45</v>
      </c>
    </row>
    <row r="34" spans="1:11" x14ac:dyDescent="0.25">
      <c r="A34" s="69"/>
      <c r="B34" s="70" t="s">
        <v>115</v>
      </c>
      <c r="C34" s="71"/>
      <c r="D34" s="71"/>
      <c r="E34" s="71"/>
      <c r="F34" s="71"/>
      <c r="G34" s="71"/>
      <c r="H34" s="71"/>
      <c r="I34" s="71"/>
      <c r="J34" s="71"/>
      <c r="K34" s="71"/>
    </row>
    <row r="35" spans="1:11" x14ac:dyDescent="0.25">
      <c r="A35" s="69"/>
      <c r="B35" s="72" t="s">
        <v>116</v>
      </c>
      <c r="C35" s="71"/>
      <c r="D35" s="71"/>
      <c r="E35" s="71"/>
      <c r="F35" s="71"/>
      <c r="G35" s="71"/>
      <c r="H35" s="71"/>
      <c r="I35" s="71"/>
      <c r="J35" s="71"/>
      <c r="K35" s="71"/>
    </row>
    <row r="36" spans="1:11" x14ac:dyDescent="0.25">
      <c r="A36" s="69"/>
      <c r="B36" s="72" t="s">
        <v>117</v>
      </c>
      <c r="C36" s="71"/>
      <c r="D36" s="71"/>
      <c r="E36" s="71"/>
      <c r="F36" s="71"/>
      <c r="G36" s="71"/>
      <c r="H36" s="71"/>
      <c r="I36" s="71"/>
      <c r="J36" s="71"/>
      <c r="K36" s="71"/>
    </row>
    <row r="37" spans="1:11" x14ac:dyDescent="0.25">
      <c r="A37" s="69"/>
      <c r="B37" s="72" t="s">
        <v>118</v>
      </c>
      <c r="C37" s="71"/>
      <c r="D37" s="71"/>
      <c r="E37" s="71"/>
      <c r="F37" s="71"/>
      <c r="G37" s="71"/>
      <c r="H37" s="71"/>
      <c r="I37" s="71"/>
      <c r="J37" s="71"/>
      <c r="K37" s="71"/>
    </row>
  </sheetData>
  <pageMargins left="0.7" right="0.7" top="0.75" bottom="0.75" header="0.3" footer="0.3"/>
  <pageSetup orientation="landscape" horizontalDpi="1200" verticalDpi="12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BE2E9"/>
  </sheetPr>
  <dimension ref="B1:D10"/>
  <sheetViews>
    <sheetView showGridLines="0" workbookViewId="0">
      <selection activeCell="F14" sqref="F14"/>
    </sheetView>
  </sheetViews>
  <sheetFormatPr defaultColWidth="9" defaultRowHeight="15" x14ac:dyDescent="0.25"/>
  <cols>
    <col min="1" max="1" width="9" style="52"/>
    <col min="2" max="2" width="11.5" style="52" customWidth="1"/>
    <col min="3" max="3" width="13.375" style="52" customWidth="1"/>
    <col min="4" max="4" width="19" style="52" customWidth="1"/>
    <col min="5" max="16384" width="9" style="52"/>
  </cols>
  <sheetData>
    <row r="1" spans="2:4" ht="15.75" thickBot="1" x14ac:dyDescent="0.3"/>
    <row r="2" spans="2:4" x14ac:dyDescent="0.25">
      <c r="B2" s="114" t="s">
        <v>82</v>
      </c>
      <c r="C2" s="115" t="s">
        <v>83</v>
      </c>
      <c r="D2" s="116" t="s">
        <v>90</v>
      </c>
    </row>
    <row r="3" spans="2:4" x14ac:dyDescent="0.25">
      <c r="B3" s="124" t="s">
        <v>84</v>
      </c>
      <c r="C3" s="57" t="s">
        <v>85</v>
      </c>
      <c r="D3" s="58">
        <v>1856</v>
      </c>
    </row>
    <row r="4" spans="2:4" x14ac:dyDescent="0.25">
      <c r="B4" s="125"/>
      <c r="C4" s="59" t="s">
        <v>86</v>
      </c>
      <c r="D4" s="60">
        <v>11855</v>
      </c>
    </row>
    <row r="5" spans="2:4" x14ac:dyDescent="0.25">
      <c r="B5" s="128" t="s">
        <v>89</v>
      </c>
      <c r="C5" s="53" t="s">
        <v>85</v>
      </c>
      <c r="D5" s="54">
        <f>2982-1000</f>
        <v>1982</v>
      </c>
    </row>
    <row r="6" spans="2:4" ht="20.25" customHeight="1" x14ac:dyDescent="0.25">
      <c r="B6" s="128"/>
      <c r="C6" s="53" t="s">
        <v>86</v>
      </c>
      <c r="D6" s="54">
        <v>9994</v>
      </c>
    </row>
    <row r="7" spans="2:4" x14ac:dyDescent="0.25">
      <c r="B7" s="124" t="s">
        <v>87</v>
      </c>
      <c r="C7" s="57" t="s">
        <v>85</v>
      </c>
      <c r="D7" s="58">
        <v>2602</v>
      </c>
    </row>
    <row r="8" spans="2:4" x14ac:dyDescent="0.25">
      <c r="B8" s="125"/>
      <c r="C8" s="59" t="s">
        <v>86</v>
      </c>
      <c r="D8" s="60">
        <v>11005</v>
      </c>
    </row>
    <row r="9" spans="2:4" x14ac:dyDescent="0.25">
      <c r="B9" s="126" t="s">
        <v>88</v>
      </c>
      <c r="C9" s="53" t="s">
        <v>85</v>
      </c>
      <c r="D9" s="54">
        <v>2971</v>
      </c>
    </row>
    <row r="10" spans="2:4" ht="15.75" thickBot="1" x14ac:dyDescent="0.3">
      <c r="B10" s="127"/>
      <c r="C10" s="55" t="s">
        <v>86</v>
      </c>
      <c r="D10" s="56">
        <v>10131</v>
      </c>
    </row>
  </sheetData>
  <mergeCells count="4">
    <mergeCell ref="B7:B8"/>
    <mergeCell ref="B9:B10"/>
    <mergeCell ref="B5:B6"/>
    <mergeCell ref="B3:B4"/>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596F3-0917-40D2-BA42-641657399D94}">
  <sheetPr>
    <tabColor rgb="FFDBE2E9"/>
  </sheetPr>
  <dimension ref="A1:C12"/>
  <sheetViews>
    <sheetView zoomScaleNormal="100" workbookViewId="0">
      <selection activeCell="D18" sqref="D18"/>
    </sheetView>
  </sheetViews>
  <sheetFormatPr defaultRowHeight="14.25" x14ac:dyDescent="0.2"/>
  <cols>
    <col min="1" max="1" width="13.25" customWidth="1"/>
    <col min="2" max="2" width="10.125" customWidth="1"/>
    <col min="3" max="3" width="13.125" customWidth="1"/>
  </cols>
  <sheetData>
    <row r="1" spans="1:3" ht="15.75" x14ac:dyDescent="0.25">
      <c r="A1" s="117"/>
      <c r="B1" s="118" t="s">
        <v>91</v>
      </c>
      <c r="C1" s="118" t="s">
        <v>92</v>
      </c>
    </row>
    <row r="2" spans="1:3" ht="15.75" x14ac:dyDescent="0.25">
      <c r="A2" s="118" t="s">
        <v>93</v>
      </c>
      <c r="B2" s="119" t="s">
        <v>100</v>
      </c>
      <c r="C2" s="119" t="s">
        <v>104</v>
      </c>
    </row>
    <row r="3" spans="1:3" ht="15.75" x14ac:dyDescent="0.25">
      <c r="A3" s="118" t="s">
        <v>94</v>
      </c>
      <c r="B3" s="119" t="s">
        <v>100</v>
      </c>
      <c r="C3" s="119" t="s">
        <v>105</v>
      </c>
    </row>
    <row r="4" spans="1:3" ht="15.75" x14ac:dyDescent="0.25">
      <c r="A4" s="118" t="s">
        <v>95</v>
      </c>
      <c r="B4" s="119" t="s">
        <v>101</v>
      </c>
      <c r="C4" s="119" t="s">
        <v>105</v>
      </c>
    </row>
    <row r="5" spans="1:3" ht="15.75" x14ac:dyDescent="0.25">
      <c r="A5" s="118" t="s">
        <v>96</v>
      </c>
      <c r="B5" s="119" t="s">
        <v>101</v>
      </c>
      <c r="C5" s="119" t="s">
        <v>106</v>
      </c>
    </row>
    <row r="6" spans="1:3" ht="15.75" x14ac:dyDescent="0.25">
      <c r="A6" s="118" t="s">
        <v>97</v>
      </c>
      <c r="B6" s="119" t="s">
        <v>102</v>
      </c>
      <c r="C6" s="119" t="s">
        <v>106</v>
      </c>
    </row>
    <row r="7" spans="1:3" ht="15.75" x14ac:dyDescent="0.25">
      <c r="A7" s="118" t="s">
        <v>98</v>
      </c>
      <c r="B7" s="119" t="s">
        <v>102</v>
      </c>
      <c r="C7" s="119" t="s">
        <v>107</v>
      </c>
    </row>
    <row r="8" spans="1:3" ht="15.75" x14ac:dyDescent="0.25">
      <c r="A8" s="118" t="s">
        <v>99</v>
      </c>
      <c r="B8" s="119" t="s">
        <v>103</v>
      </c>
      <c r="C8" s="119" t="s">
        <v>107</v>
      </c>
    </row>
    <row r="9" spans="1:3" ht="15.75" x14ac:dyDescent="0.25">
      <c r="A9" s="118" t="s">
        <v>129</v>
      </c>
      <c r="B9" s="119" t="s">
        <v>103</v>
      </c>
      <c r="C9" s="119" t="s">
        <v>133</v>
      </c>
    </row>
    <row r="10" spans="1:3" ht="15.75" x14ac:dyDescent="0.25">
      <c r="A10" s="118" t="s">
        <v>130</v>
      </c>
      <c r="B10" s="119" t="s">
        <v>135</v>
      </c>
      <c r="C10" s="119" t="s">
        <v>133</v>
      </c>
    </row>
    <row r="11" spans="1:3" ht="15.75" x14ac:dyDescent="0.25">
      <c r="A11" s="118" t="s">
        <v>131</v>
      </c>
      <c r="B11" s="119" t="s">
        <v>135</v>
      </c>
      <c r="C11" s="119" t="s">
        <v>134</v>
      </c>
    </row>
    <row r="12" spans="1:3" ht="15.75" x14ac:dyDescent="0.25">
      <c r="A12" s="118" t="s">
        <v>132</v>
      </c>
      <c r="B12" s="119" t="s">
        <v>136</v>
      </c>
      <c r="C12" s="119" t="s">
        <v>134</v>
      </c>
    </row>
  </sheetData>
  <pageMargins left="0.7" right="0.7" top="0.75" bottom="0.75" header="0.3" footer="0.3"/>
</worksheet>
</file>

<file path=docMetadata/LabelInfo.xml><?xml version="1.0" encoding="utf-8"?>
<clbl:labelList xmlns:clbl="http://schemas.microsoft.com/office/2020/mipLabelMetadata">
  <clbl:label id="{a2761ec8-7198-4440-bea0-e9dd2af28b51}" enabled="1" method="Standard" siteId="{73e15cf5-5dbb-46af-a862-753916269d7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Sources - Revised</vt:lpstr>
      <vt:lpstr>Additional Analysis</vt:lpstr>
      <vt:lpstr>Uses - Revised</vt:lpstr>
      <vt:lpstr>NC Promise Rates</vt:lpstr>
      <vt:lpstr>Funding Year Lookup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Thornsvard, Katie</dc:creator>
  <cp:lastModifiedBy>Kate Humphries</cp:lastModifiedBy>
  <cp:lastPrinted>2022-04-19T17:23:47Z</cp:lastPrinted>
  <dcterms:created xsi:type="dcterms:W3CDTF">2021-10-29T11:27:17Z</dcterms:created>
  <dcterms:modified xsi:type="dcterms:W3CDTF">2026-07-14T13:10:16Z</dcterms:modified>
</cp:coreProperties>
</file>